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6600" windowWidth="18495" windowHeight="5970" firstSheet="7" activeTab="10"/>
  </bookViews>
  <sheets>
    <sheet name="READ_ME" sheetId="19" r:id="rId1"/>
    <sheet name="Off-Road" sheetId="11" r:id="rId2"/>
    <sheet name="On-Road_Mobile" sheetId="12" r:id="rId3"/>
    <sheet name="Fugitive_Dust" sheetId="13" r:id="rId4"/>
    <sheet name="Wind_Climate_Meteorology" sheetId="14" r:id="rId5"/>
    <sheet name="O&amp;G_Equip_Leaks" sheetId="15" r:id="rId6"/>
    <sheet name="O&amp;G_Pnuematic_Pumps" sheetId="16" r:id="rId7"/>
    <sheet name="O&amp;G_Heaters_Flaring" sheetId="17" r:id="rId8"/>
    <sheet name="O&amp;G_Water_Tanks_Disposal" sheetId="2" r:id="rId9"/>
    <sheet name="O&amp;G_Tanks" sheetId="18" r:id="rId10"/>
    <sheet name="O&amp;G_Truck_Loadout" sheetId="1" r:id="rId11"/>
    <sheet name="O&amp;G_Gas_Comprssion_Oil_Pumpjack" sheetId="3" r:id="rId12"/>
    <sheet name="Locomotives" sheetId="6" r:id="rId13"/>
    <sheet name="Fire_Management" sheetId="7" r:id="rId14"/>
    <sheet name="Livestock_Managment" sheetId="9" r:id="rId15"/>
  </sheets>
  <definedNames>
    <definedName name="ATV_CH4">'Off-Road'!$I$275</definedName>
    <definedName name="ATV_CO">'Off-Road'!$F$275</definedName>
    <definedName name="ATV_CO2">'Off-Road'!$H$275</definedName>
    <definedName name="ATV_Desc1">'Off-Road'!$A$276</definedName>
    <definedName name="ATV_Desc2">'Off-Road'!$A$277</definedName>
    <definedName name="ATV_N2O">'Off-Road'!$J$275</definedName>
    <definedName name="ATV_NOx">'Off-Road'!$B$275</definedName>
    <definedName name="ATV_PM10">'Off-Road'!$C$275</definedName>
    <definedName name="ATV_PM25">'Off-Road'!$D$275</definedName>
    <definedName name="ATV_SO2">'Off-Road'!$E$275</definedName>
    <definedName name="ATV_VOC">'Off-Road'!$G$275</definedName>
    <definedName name="Condensate_Loading_Benzene">'O&amp;G_Truck_Loadout'!$D$47</definedName>
    <definedName name="Condensate_Loading_Ebenzene">'O&amp;G_Truck_Loadout'!$D$49</definedName>
    <definedName name="Condensate_Loading_Toluene">'O&amp;G_Truck_Loadout'!$D$48</definedName>
    <definedName name="Condensate_Loading_Xylene">'O&amp;G_Truck_Loadout'!$D$50</definedName>
    <definedName name="Condensate_Loadout_Ave_Temp">'O&amp;G_Truck_Loadout'!$B$35</definedName>
    <definedName name="Condensate_Loadout_Mol_Weight">'O&amp;G_Truck_Loadout'!$B$34</definedName>
    <definedName name="Condensate_Loadout_Sat_Factor">'O&amp;G_Truck_Loadout'!$B$32</definedName>
    <definedName name="Condensate_Loadout_Vapor_Pres">'O&amp;G_Truck_Loadout'!$B$33</definedName>
    <definedName name="Condensate_Tank_Benzene">'O&amp;G_Tanks'!$D$5</definedName>
    <definedName name="Condensate_Tank_Ebenzene">'O&amp;G_Tanks'!$D$7</definedName>
    <definedName name="Condensate_Tank_Toluene">'O&amp;G_Tanks'!$D$6</definedName>
    <definedName name="Condensate_Tank_VOC">'O&amp;G_Tanks'!$D$4</definedName>
    <definedName name="Condensate_Tank_Xylene">'O&amp;G_Tanks'!$D$8</definedName>
    <definedName name="CusterID_ConstrEq_CH4_100HP175">'Off-Road'!$I$27</definedName>
    <definedName name="CusterID_ConstrEq_CH4_11HP16">'Off-Road'!$I$21</definedName>
    <definedName name="CusterID_ConstrEq_CH4_16HP25">'Off-Road'!$I$22</definedName>
    <definedName name="CusterID_ConstrEq_CH4_175HP300">'Off-Road'!$I$28</definedName>
    <definedName name="CusterID_ConstrEq_CH4_25HP40">'Off-Road'!$I$23</definedName>
    <definedName name="CusterID_ConstrEq_CH4_40HP50">'Off-Road'!$I$24</definedName>
    <definedName name="CusterID_ConstrEq_CH4_50HP75">'Off-Road'!$I$25</definedName>
    <definedName name="CusterID_ConstrEq_CH4_75HP100">'Off-Road'!$I$26</definedName>
    <definedName name="CusterID_ConstrEq_CO_100HP175">'Off-Road'!$E$27</definedName>
    <definedName name="CusterID_ConstrEq_CO_11HP16">'Off-Road'!$E$21</definedName>
    <definedName name="CusterID_ConstrEq_CO_16HP25">'Off-Road'!$E$22</definedName>
    <definedName name="CusterID_ConstrEq_CO_175HP300">'Off-Road'!$E$28</definedName>
    <definedName name="CusterID_ConstrEq_CO_25HP40">'Off-Road'!$E$23</definedName>
    <definedName name="CusterID_ConstrEq_CO_40HP50">'Off-Road'!$E$24</definedName>
    <definedName name="CusterID_ConstrEq_CO_50HP75">'Off-Road'!$E$25</definedName>
    <definedName name="CusterID_ConstrEq_CO_75HP100">'Off-Road'!$E$26</definedName>
    <definedName name="CusterID_ConstrEq_CO2_100HP175">'Off-Road'!$H$27</definedName>
    <definedName name="CusterID_ConstrEq_CO2_11HP16">'Off-Road'!$H$21</definedName>
    <definedName name="CusterID_ConstrEq_CO2_16HP25">'Off-Road'!$H$22</definedName>
    <definedName name="CusterID_ConstrEq_CO2_175HP300">'Off-Road'!$H$28</definedName>
    <definedName name="CusterID_ConstrEq_CO2_25HP40">'Off-Road'!$H$23</definedName>
    <definedName name="CusterID_ConstrEq_CO2_40HP50">'Off-Road'!$H$24</definedName>
    <definedName name="CusterID_ConstrEq_CO2_50HP75">'Off-Road'!$H$25</definedName>
    <definedName name="CusterID_ConstrEq_CO2_75HP100">'Off-Road'!$H$26</definedName>
    <definedName name="CusterID_ConstrEq_Desc1">'Off-Road'!$A$29</definedName>
    <definedName name="CusterID_ConstrEq_Desc2">'Off-Road'!$A$30</definedName>
    <definedName name="CusterID_ConstrEq_N2O_100HP175">'Off-Road'!$J$27</definedName>
    <definedName name="CusterID_ConstrEq_N2O_11HP16">'Off-Road'!$J$21</definedName>
    <definedName name="CusterID_ConstrEq_N2O_16HP25">'Off-Road'!$J$22</definedName>
    <definedName name="CusterID_ConstrEq_N2O_175HP300">'Off-Road'!$J$28</definedName>
    <definedName name="CusterID_ConstrEq_N2O_25HP40">'Off-Road'!$J$23</definedName>
    <definedName name="CusterID_ConstrEq_N2O_40HP50">'Off-Road'!$J$24</definedName>
    <definedName name="CusterID_ConstrEq_N2O_50HP75">'Off-Road'!$J$25</definedName>
    <definedName name="CusterID_ConstrEq_N2O_75HP100">'Off-Road'!$J$26</definedName>
    <definedName name="CusterID_ConstrEq_NOx_100HP175">'Off-Road'!$B$27</definedName>
    <definedName name="CusterID_ConstrEq_NOx_11HP16">'Off-Road'!$B$21</definedName>
    <definedName name="CusterID_ConstrEq_NOx_16HP25">'Off-Road'!$B$22</definedName>
    <definedName name="CusterID_ConstrEq_NOx_175HP300">'Off-Road'!$B$28</definedName>
    <definedName name="CusterID_ConstrEq_NOx_25HP40">'Off-Road'!$B$23</definedName>
    <definedName name="CusterID_ConstrEq_NOx_40HP50">'Off-Road'!$B$24</definedName>
    <definedName name="CusterID_ConstrEq_NOx_50HP75">'Off-Road'!$B$25</definedName>
    <definedName name="CusterID_ConstrEq_NOx_75HP100">'Off-Road'!$B$26</definedName>
    <definedName name="CusterID_ConstrEq_PM10_100HP175">'Off-Road'!$C$27</definedName>
    <definedName name="CusterID_ConstrEq_PM10_11HP16">'Off-Road'!$C$21</definedName>
    <definedName name="CusterID_ConstrEq_PM10_16HP25">'Off-Road'!$C$22</definedName>
    <definedName name="CusterID_ConstrEq_PM10_175HP300">'Off-Road'!$C$28</definedName>
    <definedName name="CusterID_ConstrEq_PM10_25HP40">'Off-Road'!$C$23</definedName>
    <definedName name="CusterID_ConstrEq_PM10_40HP50">'Off-Road'!$C$24</definedName>
    <definedName name="CusterID_ConstrEq_PM10_50HP75">'Off-Road'!$C$25</definedName>
    <definedName name="CusterID_ConstrEq_PM10_75HP100">'Off-Road'!$C$26</definedName>
    <definedName name="CusterID_ConstrEq_PM25_100HP175">'Off-Road'!$G$27</definedName>
    <definedName name="CusterID_ConstrEq_PM25_11HP16">'Off-Road'!$G$21</definedName>
    <definedName name="CusterID_ConstrEq_PM25_16HP25">'Off-Road'!$G$22</definedName>
    <definedName name="CusterID_ConstrEq_PM25_175HP300">'Off-Road'!$G$28</definedName>
    <definedName name="CusterID_ConstrEq_PM25_25HP40">'Off-Road'!$G$23</definedName>
    <definedName name="CusterID_ConstrEq_PM25_40HP50">'Off-Road'!$G$24</definedName>
    <definedName name="CusterID_ConstrEq_PM25_50HP75">'Off-Road'!$G$25</definedName>
    <definedName name="CusterID_ConstrEq_PM25_75HP100">'Off-Road'!$G$26</definedName>
    <definedName name="CusterID_ConstrEq_SO2_100HP175">'Off-Road'!$D$27</definedName>
    <definedName name="CusterID_ConstrEq_SO2_11HP16">'Off-Road'!$D$21</definedName>
    <definedName name="CusterID_ConstrEq_SO2_16HP25">'Off-Road'!$D$22</definedName>
    <definedName name="CusterID_ConstrEq_SO2_175HP300">'Off-Road'!$D$28</definedName>
    <definedName name="CusterID_ConstrEq_SO2_25HP40">'Off-Road'!$D$23</definedName>
    <definedName name="CusterID_ConstrEq_SO2_40HP50">'Off-Road'!$D$24</definedName>
    <definedName name="CusterID_ConstrEq_SO2_50HP75">'Off-Road'!$D$25</definedName>
    <definedName name="CusterID_ConstrEq_SO2_75HP100">'Off-Road'!$D$26</definedName>
    <definedName name="CusterID_ConstrEq_VOC_100HP175">'Off-Road'!$F$27</definedName>
    <definedName name="CusterID_ConstrEq_VOC_11HP16">'Off-Road'!$F$21</definedName>
    <definedName name="CusterID_ConstrEq_VOC_16HP25">'Off-Road'!$F$22</definedName>
    <definedName name="CusterID_ConstrEq_VOC_175HP300">'Off-Road'!$F$28</definedName>
    <definedName name="CusterID_ConstrEq_VOC_25HP40">'Off-Road'!$F$23</definedName>
    <definedName name="CusterID_ConstrEq_VOC_40HP50">'Off-Road'!$F$24</definedName>
    <definedName name="CusterID_ConstrEq_VOC_50HP75">'Off-Road'!$F$25</definedName>
    <definedName name="CusterID_ConstrEq_VOC_75HP100">'Off-Road'!$F$26</definedName>
    <definedName name="CusterID_construct_year">'Off-Road'!$A$20</definedName>
    <definedName name="CusterID_HDDV_CH4">'On-Road_Mobile'!$I$69</definedName>
    <definedName name="CusterID_HDDV_CO">'On-Road_Mobile'!$F$69</definedName>
    <definedName name="CusterID_HDDV_CO2">'On-Road_Mobile'!$H$69</definedName>
    <definedName name="CusterID_HDDV_N2O">'On-Road_Mobile'!$J$69</definedName>
    <definedName name="CusterID_HDDV_NOx">'On-Road_Mobile'!$B$69</definedName>
    <definedName name="CusterID_HDDV_PM10">'On-Road_Mobile'!$C$69</definedName>
    <definedName name="CusterID_HDDV_PM25">'On-Road_Mobile'!$D$69</definedName>
    <definedName name="CusterID_HDDV_SOx">'On-Road_Mobile'!$E$69</definedName>
    <definedName name="CusterID_HDDV_VOC">'On-Road_Mobile'!$G$69</definedName>
    <definedName name="CusterID_LDDT_CH4">'On-Road_Mobile'!$I$29</definedName>
    <definedName name="CusterID_LDDT_CO">'On-Road_Mobile'!$F$29</definedName>
    <definedName name="CusterID_LDDT_CO2">'On-Road_Mobile'!$H$29</definedName>
    <definedName name="CusterID_LDDT_N2O">'On-Road_Mobile'!$J$29</definedName>
    <definedName name="CusterID_LDDT_NOx">'On-Road_Mobile'!$B$29</definedName>
    <definedName name="CusterID_LDDT_PM10">'On-Road_Mobile'!$C$29</definedName>
    <definedName name="CusterID_LDDT_PM25">'On-Road_Mobile'!$D$29</definedName>
    <definedName name="CusterID_LDDT_SOx">'On-Road_Mobile'!$E$29</definedName>
    <definedName name="CusterID_LDDT_VOC">'On-Road_Mobile'!$G$29</definedName>
    <definedName name="CusterID_LDGT_CH4">'On-Road_Mobile'!$I$28</definedName>
    <definedName name="CusterID_LDGT_CO">'On-Road_Mobile'!$F$28</definedName>
    <definedName name="CusterID_LDGT_CO2">'On-Road_Mobile'!$H$28</definedName>
    <definedName name="CusterID_LDGT_N2O">'On-Road_Mobile'!$J$28</definedName>
    <definedName name="CusterID_LDGT_NOx">'On-Road_Mobile'!$B$28</definedName>
    <definedName name="CusterID_LDGT_PM10">'On-Road_Mobile'!$C$28</definedName>
    <definedName name="CusterID_LDGT_PM25">'On-Road_Mobile'!$D$28</definedName>
    <definedName name="CusterID_LDGT_SOx">'On-Road_Mobile'!$E$28</definedName>
    <definedName name="CusterID_LDGT_VOC">'On-Road_Mobile'!$G$28</definedName>
    <definedName name="CusterID_ONRD_DESCRIPT">'On-Road_Mobile'!$A$30</definedName>
    <definedName name="CusterID_precip_days">Wind_Climate_Meteorology!$E$82</definedName>
    <definedName name="CusterID_silt">Fugitive_Dust!$D$109</definedName>
    <definedName name="CusterID_silt_descript">Fugitive_Dust!$E$109</definedName>
    <definedName name="CusterID_Winds_Avg_Fastest">Wind_Climate_Meteorology!$B$11</definedName>
    <definedName name="CusterID_year">'Off-Road'!$A$20</definedName>
    <definedName name="Default_ConstrEq_CH4_100HP175">'Off-Road'!$I$13</definedName>
    <definedName name="Default_ConstrEq_CH4_11HP16">'Off-Road'!$I$7</definedName>
    <definedName name="Default_ConstrEq_CH4_16HP25">'Off-Road'!$I$8</definedName>
    <definedName name="Default_ConstrEq_CH4_175HP300">'Off-Road'!$I$14</definedName>
    <definedName name="Default_ConstrEq_CH4_25HP40">'Off-Road'!$I$9</definedName>
    <definedName name="Default_ConstrEq_CH4_40HP50">'Off-Road'!$I$10</definedName>
    <definedName name="Default_ConstrEq_CH4_50HP75">'Off-Road'!$I$11</definedName>
    <definedName name="Default_ConstrEq_CH4_75HP100">'Off-Road'!$I$12</definedName>
    <definedName name="Default_ConstrEq_CO_100HP175">'Off-Road'!$E$13</definedName>
    <definedName name="Default_ConstrEq_CO_11HP16">'Off-Road'!$E$7</definedName>
    <definedName name="Default_ConstrEq_CO_16HP25">'Off-Road'!$E$8</definedName>
    <definedName name="Default_ConstrEq_CO_175HP300">'Off-Road'!$E$14</definedName>
    <definedName name="Default_ConstrEq_CO_25HP40">'Off-Road'!$E$9</definedName>
    <definedName name="Default_ConstrEq_CO_40HP50">'Off-Road'!$E$10</definedName>
    <definedName name="Default_ConstrEq_CO_50HP75">'Off-Road'!$E$11</definedName>
    <definedName name="Default_ConstrEq_CO_75HP100">'Off-Road'!$E$12</definedName>
    <definedName name="Default_ConstrEq_CO2_100HP175">'Off-Road'!$H$13</definedName>
    <definedName name="Default_ConstrEq_CO2_11HP16">'Off-Road'!$H$7</definedName>
    <definedName name="Default_ConstrEq_CO2_16HP25">'Off-Road'!$H$8</definedName>
    <definedName name="Default_ConstrEq_CO2_175HP300">'Off-Road'!$H$14</definedName>
    <definedName name="Default_ConstrEq_CO2_25HP40">'Off-Road'!$H$9</definedName>
    <definedName name="Default_ConstrEq_CO2_40HP50">'Off-Road'!$H$10</definedName>
    <definedName name="Default_ConstrEq_CO2_50HP75">'Off-Road'!$H$11</definedName>
    <definedName name="Default_ConstrEq_CO2_75HP100">'Off-Road'!$H$12</definedName>
    <definedName name="Default_ConstrEq_Desc1">'Off-Road'!$A$15</definedName>
    <definedName name="Default_ConstrEq_Desc2">'Off-Road'!$A$16</definedName>
    <definedName name="Default_ConstrEq_N2O_100HP175">'Off-Road'!$J$13</definedName>
    <definedName name="Default_ConstrEq_N2O_11HP16">'Off-Road'!$J$7</definedName>
    <definedName name="Default_ConstrEq_N2O_16HP25">'Off-Road'!$J$8</definedName>
    <definedName name="Default_ConstrEq_N2O_175HP300">'Off-Road'!$J$14</definedName>
    <definedName name="Default_ConstrEq_N2O_25HP40">'Off-Road'!$J$9</definedName>
    <definedName name="Default_ConstrEq_N2O_40HP50">'Off-Road'!$J$10</definedName>
    <definedName name="Default_ConstrEq_N2O_50HP75">'Off-Road'!$J$11</definedName>
    <definedName name="Default_ConstrEq_N2O_75HP100">'Off-Road'!$J$12</definedName>
    <definedName name="Default_ConstrEq_NOx_100HP175">'Off-Road'!$B$13</definedName>
    <definedName name="Default_ConstrEq_NOx_11HP16">'Off-Road'!$B$7</definedName>
    <definedName name="Default_ConstrEq_NOx_16HP25">'Off-Road'!$B$8</definedName>
    <definedName name="Default_ConstrEq_NOx_175HP300">'Off-Road'!$B$14</definedName>
    <definedName name="Default_ConstrEq_NOx_25HP40">'Off-Road'!$B$9</definedName>
    <definedName name="Default_ConstrEq_NOx_40HP50">'Off-Road'!$B$10</definedName>
    <definedName name="Default_ConstrEq_NOx_50HP75">'Off-Road'!$B$11</definedName>
    <definedName name="Default_ConstrEq_NOx_75HP100">'Off-Road'!$B$12</definedName>
    <definedName name="Default_ConstrEq_PM10_100HP175">'Off-Road'!$C$13</definedName>
    <definedName name="Default_ConstrEq_PM10_11HP16">'Off-Road'!$C$7</definedName>
    <definedName name="Default_ConstrEq_PM10_16HP25">'Off-Road'!$C$8</definedName>
    <definedName name="Default_ConstrEq_PM10_175HP300">'Off-Road'!$C$14</definedName>
    <definedName name="Default_ConstrEq_PM10_25HP40">'Off-Road'!$C$9</definedName>
    <definedName name="Default_ConstrEq_PM10_40HP50">'Off-Road'!$C$10</definedName>
    <definedName name="Default_ConstrEq_PM10_50HP75">'Off-Road'!$C$11</definedName>
    <definedName name="Default_ConstrEq_PM10_75HP100">'Off-Road'!$C$12</definedName>
    <definedName name="Default_ConstrEq_PM25_100HP175">'Off-Road'!$G$13</definedName>
    <definedName name="Default_ConstrEq_PM25_11HP16">'Off-Road'!$G$7</definedName>
    <definedName name="Default_ConstrEq_PM25_16HP25">'Off-Road'!$G$8</definedName>
    <definedName name="Default_ConstrEq_PM25_175HP300">'Off-Road'!$G$14</definedName>
    <definedName name="Default_ConstrEq_PM25_25HP40">'Off-Road'!$G$9</definedName>
    <definedName name="Default_ConstrEq_PM25_40HP50">'Off-Road'!$G$10</definedName>
    <definedName name="Default_ConstrEq_PM25_50HP75">'Off-Road'!$G$11</definedName>
    <definedName name="Default_ConstrEq_PM25_75HP100">'Off-Road'!$G$12</definedName>
    <definedName name="Default_ConstrEq_SO2_100HP175">'Off-Road'!$D$13</definedName>
    <definedName name="Default_ConstrEq_SO2_11HP16">'Off-Road'!$D$7</definedName>
    <definedName name="Default_ConstrEq_SO2_16HP25">'Off-Road'!$D$8</definedName>
    <definedName name="Default_ConstrEq_SO2_175HP300">'Off-Road'!$D$14</definedName>
    <definedName name="Default_ConstrEq_SO2_25HP40">'Off-Road'!$D$9</definedName>
    <definedName name="Default_ConstrEq_SO2_40HP50">'Off-Road'!$D$10</definedName>
    <definedName name="Default_ConstrEq_SO2_50HP75">'Off-Road'!$D$11</definedName>
    <definedName name="Default_ConstrEq_SO2_75HP100">'Off-Road'!$D$12</definedName>
    <definedName name="Default_ConstrEq_VOC_100HP175">'Off-Road'!$F$13</definedName>
    <definedName name="Default_ConstrEq_VOC_11HP16">'Off-Road'!$F$7</definedName>
    <definedName name="Default_ConstrEq_VOC_16HP25">'Off-Road'!$F$8</definedName>
    <definedName name="Default_ConstrEq_VOC_175HP300">'Off-Road'!$F$14</definedName>
    <definedName name="Default_ConstrEq_VOC_25HP40">'Off-Road'!$F$9</definedName>
    <definedName name="Default_ConstrEq_VOC_40HP50">'Off-Road'!$F$10</definedName>
    <definedName name="Default_ConstrEq_VOC_50HP75">'Off-Road'!$F$11</definedName>
    <definedName name="Default_ConstrEq_VOC_75HP100">'Off-Road'!$F$12</definedName>
    <definedName name="Default_construct_year">'Off-Road'!$A$6</definedName>
    <definedName name="Default_og_equip_year">'Off-Road'!$A$134</definedName>
    <definedName name="Default_OGEq_CH4_1000HP1200">'Off-Road'!$I$146</definedName>
    <definedName name="Default_OGEq_CH4_100HP175">'Off-Road'!$I$141</definedName>
    <definedName name="Default_OGEq_CH4_1200HP2000">'Off-Road'!$I$147</definedName>
    <definedName name="Default_OGEq_CH4_16HP25">'Off-Road'!$I$136</definedName>
    <definedName name="Default_OGEq_CH4_175HP300">'Off-Road'!$I$142</definedName>
    <definedName name="Default_OGEq_CH4_2000HP3000">'Off-Road'!$I$148</definedName>
    <definedName name="Default_OGEq_CH4_25HP40">'Off-Road'!$I$137</definedName>
    <definedName name="Default_OGEq_CH4_300HP600">'Off-Road'!$I$143</definedName>
    <definedName name="Default_OGEq_CH4_40HP50">'Off-Road'!$I$138</definedName>
    <definedName name="Default_OGEq_CH4_50HP75">'Off-Road'!$I$139</definedName>
    <definedName name="Default_OGEq_CH4_600HP750">'Off-Road'!$I$144</definedName>
    <definedName name="Default_OGEq_CH4_6HP11">'Off-Road'!$I$135</definedName>
    <definedName name="Default_OGEq_CH4_750HP1000">'Off-Road'!$I$145</definedName>
    <definedName name="Default_OGEq_CH4_75HP100">'Off-Road'!$I$140</definedName>
    <definedName name="Default_OGEq_CO_1000HP1200">'Off-Road'!$E$146</definedName>
    <definedName name="Default_OGEq_CO_100HP175">'Off-Road'!$E$141</definedName>
    <definedName name="Default_OGEq_CO_1200HP2000">'Off-Road'!$E$147</definedName>
    <definedName name="Default_OGEq_CO_16HP25">'Off-Road'!$E$136</definedName>
    <definedName name="Default_OGEq_CO_175HP300">'Off-Road'!$E$142</definedName>
    <definedName name="Default_OGEq_CO_2000HP3000">'Off-Road'!$E$148</definedName>
    <definedName name="Default_OGEq_CO_25HP40">'Off-Road'!$E$137</definedName>
    <definedName name="Default_OGEq_CO_300HP600">'Off-Road'!$E$143</definedName>
    <definedName name="Default_OGEq_CO_40HP50">'Off-Road'!$E$138</definedName>
    <definedName name="Default_OGEq_CO_50HP75">'Off-Road'!$E$139</definedName>
    <definedName name="Default_OGEq_CO_600HP750">'Off-Road'!$E$144</definedName>
    <definedName name="Default_OGEq_CO_6HP11">'Off-Road'!$E$135</definedName>
    <definedName name="Default_OGEq_CO_750HP1000">'Off-Road'!$E$145</definedName>
    <definedName name="Default_OGEq_CO_75HP100">'Off-Road'!$E$140</definedName>
    <definedName name="Default_OGEq_CO2_1000HP1200">'Off-Road'!$H$146</definedName>
    <definedName name="Default_OGEq_CO2_100HP175">'Off-Road'!$H$141</definedName>
    <definedName name="Default_OGEq_CO2_1200HP2000">'Off-Road'!$H$147</definedName>
    <definedName name="Default_OGEq_CO2_16HP25">'Off-Road'!$H$136</definedName>
    <definedName name="Default_OGEq_CO2_175HP300">'Off-Road'!$H$142</definedName>
    <definedName name="Default_OGEq_CO2_2000HP3000">'Off-Road'!$H$148</definedName>
    <definedName name="Default_OGEq_CO2_25HP40">'Off-Road'!$H$137</definedName>
    <definedName name="Default_OGEq_CO2_300HP600">'Off-Road'!$H$143</definedName>
    <definedName name="Default_OGEq_CO2_40HP50">'Off-Road'!$H$138</definedName>
    <definedName name="Default_OGEq_CO2_50HP75">'Off-Road'!$H$139</definedName>
    <definedName name="Default_OGEq_CO2_600HP750">'Off-Road'!$H$144</definedName>
    <definedName name="Default_OGEq_CO2_6HP11">'Off-Road'!$H$135</definedName>
    <definedName name="Default_OGEq_CO2_750HP1000">'Off-Road'!$H$145</definedName>
    <definedName name="Default_OGEq_CO2_75HP100">'Off-Road'!$H$140</definedName>
    <definedName name="Default_OGEq_Desc1">'Off-Road'!$A$149</definedName>
    <definedName name="Default_OGEq_Desc2">'Off-Road'!$A$150</definedName>
    <definedName name="Default_OGEq_N2O_1000HP1200">'Off-Road'!$J$146</definedName>
    <definedName name="Default_OGEq_N2O_100HP175">'Off-Road'!$J$141</definedName>
    <definedName name="Default_OGEq_N2O_1200HP2000">'Off-Road'!$J$147</definedName>
    <definedName name="Default_OGEq_N2O_16HP25">'Off-Road'!$J$136</definedName>
    <definedName name="Default_OGEq_N2O_175HP300">'Off-Road'!$J$142</definedName>
    <definedName name="Default_OGEq_N2O_2000HP3000">'Off-Road'!$J$148</definedName>
    <definedName name="Default_OGEq_N2O_25HP40">'Off-Road'!$J$137</definedName>
    <definedName name="Default_OGEq_N2O_300HP600">'Off-Road'!$J$143</definedName>
    <definedName name="Default_OGEq_N2O_40HP50">'Off-Road'!$J$138</definedName>
    <definedName name="Default_OGEq_N2O_50HP75">'Off-Road'!$J$139</definedName>
    <definedName name="Default_OGEq_N2O_600HP750">'Off-Road'!$J$144</definedName>
    <definedName name="Default_OGEq_N2O_6HP11">'Off-Road'!$J$135</definedName>
    <definedName name="Default_OGEq_N2O_750HP1000">'Off-Road'!$J$145</definedName>
    <definedName name="Default_OGEq_N2O_75HP100">'Off-Road'!$J$140</definedName>
    <definedName name="Default_OGEq_NOx_1000HP1200">'Off-Road'!$B$146</definedName>
    <definedName name="Default_OGEq_NOx_100HP175">'Off-Road'!$B$141</definedName>
    <definedName name="Default_OGEq_NOx_1200HP2000">'Off-Road'!$B$147</definedName>
    <definedName name="Default_OGEq_NOx_16HP25">'Off-Road'!$B$136</definedName>
    <definedName name="Default_OGEq_NOx_175HP300">'Off-Road'!$B$142</definedName>
    <definedName name="Default_OGEq_NOx_2000HP3000">'Off-Road'!$B$148</definedName>
    <definedName name="Default_OGEq_NOx_25HP40">'Off-Road'!$B$137</definedName>
    <definedName name="Default_OGEq_NOx_300HP600">'Off-Road'!$B$143</definedName>
    <definedName name="Default_OGEq_NOx_40HP50">'Off-Road'!$B$138</definedName>
    <definedName name="Default_OGEq_NOx_50HP75">'Off-Road'!$B$139</definedName>
    <definedName name="Default_OGEq_NOx_600HP750">'Off-Road'!$B$144</definedName>
    <definedName name="Default_OGEq_NOx_6HP11">'Off-Road'!$B$135</definedName>
    <definedName name="Default_OGEq_NOx_750HP1000">'Off-Road'!$B$145</definedName>
    <definedName name="Default_OGEq_NOx_75HP100">'Off-Road'!$B$140</definedName>
    <definedName name="Default_OGEq_PM10_1000HP1200">'Off-Road'!$C$146</definedName>
    <definedName name="Default_OGEq_PM10_100HP175">'Off-Road'!$C$141</definedName>
    <definedName name="Default_OGEq_PM10_1200HP2000">'Off-Road'!$C$147</definedName>
    <definedName name="Default_OGEq_PM10_16HP25">'Off-Road'!$C$136</definedName>
    <definedName name="Default_OGEq_PM10_175HP300">'Off-Road'!$C$142</definedName>
    <definedName name="Default_OGEq_PM10_2000HP3000">'Off-Road'!$C$148</definedName>
    <definedName name="Default_OGEq_PM10_25HP40">'Off-Road'!$C$137</definedName>
    <definedName name="Default_OGEq_PM10_300HP600">'Off-Road'!$C$143</definedName>
    <definedName name="Default_OGEq_PM10_40HP50">'Off-Road'!$C$138</definedName>
    <definedName name="Default_OGEq_PM10_50HP75">'Off-Road'!$C$139</definedName>
    <definedName name="Default_OGEq_PM10_600HP750">'Off-Road'!$C$144</definedName>
    <definedName name="Default_OGEq_PM10_6HP11">'Off-Road'!$C$135</definedName>
    <definedName name="Default_OGEq_PM10_750HP1000">'Off-Road'!$C$145</definedName>
    <definedName name="Default_OGEq_PM10_75HP100">'Off-Road'!$C$140</definedName>
    <definedName name="Default_OGEq_PM25_1000HP1200">'Off-Road'!$G$146</definedName>
    <definedName name="Default_OGEq_PM25_100HP175">'Off-Road'!$G$141</definedName>
    <definedName name="Default_OGEq_PM25_1200HP2000">'Off-Road'!$G$147</definedName>
    <definedName name="Default_OGEq_PM25_16HP25">'Off-Road'!$G$136</definedName>
    <definedName name="Default_OGEq_PM25_175HP300">'Off-Road'!$G$142</definedName>
    <definedName name="Default_OGEq_PM25_2000HP3000">'Off-Road'!$G$148</definedName>
    <definedName name="Default_OGEq_PM25_25HP40">'Off-Road'!$G$137</definedName>
    <definedName name="Default_OGEq_PM25_300HP600">'Off-Road'!$G$143</definedName>
    <definedName name="Default_OGEq_PM25_40HP50">'Off-Road'!$G$138</definedName>
    <definedName name="Default_OGEq_PM25_50HP75">'Off-Road'!$G$139</definedName>
    <definedName name="Default_OGEq_PM25_600HP750">'Off-Road'!$G$144</definedName>
    <definedName name="Default_OGEq_PM25_6HP11">'Off-Road'!$G$135</definedName>
    <definedName name="Default_OGEq_PM25_750HP1000">'Off-Road'!$G$145</definedName>
    <definedName name="Default_OGEq_PM25_75HP100">'Off-Road'!$G$140</definedName>
    <definedName name="Default_OGEq_SO2_1000HP1200">'Off-Road'!$D$146</definedName>
    <definedName name="Default_OGEq_SO2_100HP175">'Off-Road'!$D$141</definedName>
    <definedName name="Default_OGEq_SO2_1200HP2000">'Off-Road'!$D$147</definedName>
    <definedName name="Default_OGEq_SO2_16HP25">'Off-Road'!$D$136</definedName>
    <definedName name="Default_OGEq_SO2_175HP300">'Off-Road'!$D$142</definedName>
    <definedName name="Default_OGEq_SO2_2000HP3000">'Off-Road'!$D$148</definedName>
    <definedName name="Default_OGEq_SO2_25HP40">'Off-Road'!$D$137</definedName>
    <definedName name="Default_OGEq_SO2_300HP600">'Off-Road'!$D$143</definedName>
    <definedName name="Default_OGEq_SO2_40HP50">'Off-Road'!$D$138</definedName>
    <definedName name="Default_OGEq_SO2_50HP75">'Off-Road'!$D$139</definedName>
    <definedName name="Default_OGEq_SO2_600HP750">'Off-Road'!$D$144</definedName>
    <definedName name="Default_OGEq_SO2_6HP11">'Off-Road'!$D$135</definedName>
    <definedName name="Default_OGEq_SO2_750HP1000">'Off-Road'!$D$145</definedName>
    <definedName name="Default_OGEq_SO2_75HP100">'Off-Road'!$D$140</definedName>
    <definedName name="Default_OGEq_VOC_1000HP1200">'Off-Road'!$F$146</definedName>
    <definedName name="Default_OGEq_VOC_100HP175">'Off-Road'!$F$141</definedName>
    <definedName name="Default_OGEq_VOC_1200HP2000">'Off-Road'!$F$147</definedName>
    <definedName name="Default_OGEq_VOC_16HP25">'Off-Road'!$F$136</definedName>
    <definedName name="Default_OGEq_VOC_175HP300">'Off-Road'!$F$142</definedName>
    <definedName name="Default_OGEq_VOC_2000HP3000">'Off-Road'!$F$148</definedName>
    <definedName name="Default_OGEq_VOC_25HP40">'Off-Road'!$F$137</definedName>
    <definedName name="Default_OGEq_VOC_300HP600">'Off-Road'!$F$143</definedName>
    <definedName name="Default_OGEq_VOC_40HP50">'Off-Road'!$F$138</definedName>
    <definedName name="Default_OGEq_VOC_50HP75">'Off-Road'!$F$139</definedName>
    <definedName name="Default_OGEq_VOC_600HP750">'Off-Road'!$F$144</definedName>
    <definedName name="Default_OGEq_VOC_6HP11">'Off-Road'!$F$135</definedName>
    <definedName name="Default_OGEq_VOC_750HP1000">'Off-Road'!$F$145</definedName>
    <definedName name="Default_OGEq_VOC_75HP100">'Off-Road'!$F$140</definedName>
    <definedName name="Default_silt">Fugitive_Dust!$D$102</definedName>
    <definedName name="Default_silt_descript">Fugitive_Dust!$E$102</definedName>
    <definedName name="East_Idaho_precip_days">Wind_Climate_Meteorology!#REF!</definedName>
    <definedName name="East_Idaho_silt">Fugitive_Dust!#REF!</definedName>
    <definedName name="East_Mont_precip_days">Wind_Climate_Meteorology!#REF!</definedName>
    <definedName name="East_Mont_silt">Fugitive_Dust!#REF!</definedName>
    <definedName name="EqLeaks_Connectors_Gas">'O&amp;G_Equip_Leaks'!$B$9</definedName>
    <definedName name="EqLeaks_Connectors_HeavyOil">'O&amp;G_Equip_Leaks'!$F$9</definedName>
    <definedName name="EqLeaks_Connectors_LightOil">'O&amp;G_Equip_Leaks'!$D$9</definedName>
    <definedName name="EqLeaks_Connectors_WaterOil">'O&amp;G_Equip_Leaks'!$H$9</definedName>
    <definedName name="EqLeaks_Desc1">'O&amp;G_Equip_Leaks'!$A$12</definedName>
    <definedName name="EqLeaks_Desc2">'O&amp;G_Equip_Leaks'!$A$13</definedName>
    <definedName name="EqLeaks_Flanges_Gas">'O&amp;G_Equip_Leaks'!$B$10</definedName>
    <definedName name="EqLeaks_Flanges_HeavyOil">'O&amp;G_Equip_Leaks'!$F$10</definedName>
    <definedName name="EqLeaks_Flanges_LightOil">'O&amp;G_Equip_Leaks'!$D$10</definedName>
    <definedName name="EqLeaks_Flanges_WaterOil">'O&amp;G_Equip_Leaks'!$H$10</definedName>
    <definedName name="EqLeaks_Lines_Gas">'O&amp;G_Equip_Leaks'!$B$11</definedName>
    <definedName name="EqLeaks_Lines_HeavyOil">'O&amp;G_Equip_Leaks'!$F$11</definedName>
    <definedName name="EqLeaks_Lines_LightOil">'O&amp;G_Equip_Leaks'!$D$11</definedName>
    <definedName name="EqLeaks_Lines_WaterOil">'O&amp;G_Equip_Leaks'!$H$11</definedName>
    <definedName name="EqLeaks_Others_Gas">'O&amp;G_Equip_Leaks'!$B$8</definedName>
    <definedName name="EqLeaks_Others_HeavyOil">'O&amp;G_Equip_Leaks'!$F$8</definedName>
    <definedName name="EqLeaks_Others_LightOil">'O&amp;G_Equip_Leaks'!$D$8</definedName>
    <definedName name="EqLeaks_Others_WaterOil">'O&amp;G_Equip_Leaks'!$H$8</definedName>
    <definedName name="EqLeaks_PumpSeals_Gas">'O&amp;G_Equip_Leaks'!$B$7</definedName>
    <definedName name="EqLeaks_PumpSeals_HeavyOil">'O&amp;G_Equip_Leaks'!$F$7</definedName>
    <definedName name="EqLeaks_PumpSeals_LightOil">'O&amp;G_Equip_Leaks'!$D$7</definedName>
    <definedName name="EqLeaks_PumpSeals_WaterOil">'O&amp;G_Equip_Leaks'!$H$7</definedName>
    <definedName name="EqLeaks_Valves_Gas">'O&amp;G_Equip_Leaks'!$B$6</definedName>
    <definedName name="EqLeaks_Valves_HeavyOil">'O&amp;G_Equip_Leaks'!$F$6</definedName>
    <definedName name="EqLeaks_Valves_LightOil">'O&amp;G_Equip_Leaks'!$D$6</definedName>
    <definedName name="EqLeaks_Valves_WaterOil">'O&amp;G_Equip_Leaks'!$H$6</definedName>
    <definedName name="Fires_Aircraft_Cruise_CH4">Fire_Management!$I$16</definedName>
    <definedName name="Fires_Aircraft_Cruise_CO">Fire_Management!$E$16</definedName>
    <definedName name="Fires_Aircraft_Cruise_CO2">Fire_Management!$H$16</definedName>
    <definedName name="Fires_Aircraft_Cruise_N2O">Fire_Management!$J$16</definedName>
    <definedName name="Fires_Aircraft_Cruise_NOx">Fire_Management!$B$16</definedName>
    <definedName name="Fires_Aircraft_Cruise_PM10">Fire_Management!$C$16</definedName>
    <definedName name="Fires_Aircraft_Cruise_PM25">Fire_Management!$G$16</definedName>
    <definedName name="Fires_Aircraft_Cruise_SO2">Fire_Management!$D$16</definedName>
    <definedName name="Fires_Aircraft_Cruise_VOC">Fire_Management!$F$16</definedName>
    <definedName name="Fires_Aircraft_Desc1">Fire_Management!$A$17</definedName>
    <definedName name="Fires_Aircraft_LTO_CH4">Fire_Management!$I$13</definedName>
    <definedName name="Fires_Aircraft_LTO_CO">Fire_Management!$E$13</definedName>
    <definedName name="Fires_Aircraft_LTO_CO2">Fire_Management!$H$13</definedName>
    <definedName name="Fires_Aircraft_LTO_N2O">Fire_Management!$J$13</definedName>
    <definedName name="Fires_Aircraft_LTO_NOx">Fire_Management!$B$13</definedName>
    <definedName name="Fires_Aircraft_LTO_PM10">Fire_Management!$C$13</definedName>
    <definedName name="Fires_Aircraft_LTO_PM25">Fire_Management!$G$13</definedName>
    <definedName name="Fires_Aircraft_LTO_SO2">Fire_Management!$D$13</definedName>
    <definedName name="Fires_Aircraft_LTO_VOC">Fire_Management!$F$13</definedName>
    <definedName name="Fires_CH4">Fire_Management!$I$6</definedName>
    <definedName name="Fires_CO">Fire_Management!$F$6</definedName>
    <definedName name="Fires_CO2">Fire_Management!$H$6</definedName>
    <definedName name="Fires_Desc1">Fire_Management!$A$7</definedName>
    <definedName name="Fires_Desc2">Fire_Management!$A$8</definedName>
    <definedName name="Fires_N2O">Fire_Management!$J$6</definedName>
    <definedName name="Fires_NOx">Fire_Management!$D$6</definedName>
    <definedName name="Fires_PM10">Fire_Management!$B$6</definedName>
    <definedName name="Fires_PM25">Fire_Management!$C$6</definedName>
    <definedName name="Fires_SO2">Fire_Management!$E$6</definedName>
    <definedName name="Fires_VOC">Fire_Management!$G$6</definedName>
    <definedName name="Flare_CO">'O&amp;G_Heaters_Flaring'!$C$12</definedName>
    <definedName name="Flare_Desc1">'O&amp;G_Heaters_Flaring'!$A$13</definedName>
    <definedName name="Flare_Desc2">'O&amp;G_Heaters_Flaring'!$A$14</definedName>
    <definedName name="Flare_NOx">'O&amp;G_Heaters_Flaring'!$B$12</definedName>
    <definedName name="FugDust_Cement_Desc1">Fugitive_Dust!$A$66</definedName>
    <definedName name="FugDust_Cement_Desc2">Fugitive_Dust!$A$67</definedName>
    <definedName name="FugDust_Cement_PM10">Fugitive_Dust!$B$65</definedName>
    <definedName name="FugDust_Cement_PM25">Fugitive_Dust!$C$65</definedName>
    <definedName name="FugDust_Const_Drop_Desc1">Fugitive_Dust!$A$82</definedName>
    <definedName name="FugDust_Const_Drop_Desc2">Fugitive_Dust!$A$83</definedName>
    <definedName name="FugDust_Const_Drop_k_PM10">Fugitive_Dust!$B$73</definedName>
    <definedName name="FugDust_Const_Drop_k_PM25">Fugitive_Dust!$B$80</definedName>
    <definedName name="FugDust_Const_Drop_Moist_PM10">Fugitive_Dust!$B$74</definedName>
    <definedName name="FugDust_Const_Drop_Moist_PM25">Fugitive_Dust!$B$81</definedName>
    <definedName name="FugDust_Grading_a_PM10">Fugitive_Dust!$D$44</definedName>
    <definedName name="FugDust_Grading_a_PM25">Fugitive_Dust!$D$45</definedName>
    <definedName name="FugDust_Grading_b_PM10">Fugitive_Dust!$E$44</definedName>
    <definedName name="FugDust_Grading_b_PM25">Fugitive_Dust!$E$45</definedName>
    <definedName name="FugDust_Grading_c_PM10">Fugitive_Dust!$F$44</definedName>
    <definedName name="FugDust_Grading_c_PM25">Fugitive_Dust!$F$45</definedName>
    <definedName name="FugDust_Grading_Desc1">Fugitive_Dust!$A$46</definedName>
    <definedName name="FugDust_Grading_Desc2">Fugitive_Dust!$A$47</definedName>
    <definedName name="FugDust_Mining_Desc1">Fugitive_Dust!$A$58</definedName>
    <definedName name="FugDust_Mining_Desc2">Fugitive_Dust!$A$59</definedName>
    <definedName name="FugDust_Mining_Desc3">Fugitive_Dust!$A$60</definedName>
    <definedName name="FugDust_Mining_Drop_PM10">Fugitive_Dust!$C$56</definedName>
    <definedName name="FugDust_Mining_Drop_PM25">Fugitive_Dust!$D$56</definedName>
    <definedName name="FugDust_Mining_Grading_PM10">Fugitive_Dust!$C$54</definedName>
    <definedName name="FugDust_Mining_Grading_PM25">Fugitive_Dust!$D$54</definedName>
    <definedName name="FugDust_Mining_Loading_PM10">Fugitive_Dust!$C$57</definedName>
    <definedName name="FugDust_Mining_Loading_PM25">Fugitive_Dust!$D$57</definedName>
    <definedName name="FugDust_Mining_Overburden_PM10">Fugitive_Dust!$C$53</definedName>
    <definedName name="FugDust_Mining_Overburden_PM25">Fugitive_Dust!$D$53</definedName>
    <definedName name="FugDust_Mining_Scraping_PM10">Fugitive_Dust!$C$52</definedName>
    <definedName name="FugDust_Mining_Scraping_PM25">Fugitive_Dust!$D$52</definedName>
    <definedName name="FugDust_Mining_Unloading_PM10">Fugitive_Dust!$C$55</definedName>
    <definedName name="FugDust_Mining_Unloading_PM25">Fugitive_Dust!$D$55</definedName>
    <definedName name="GarfieldCO_ConstrEq_CH4_100HP175">'Off-Road'!$I$41</definedName>
    <definedName name="GarfieldCO_ConstrEq_CH4_11HP16">'Off-Road'!$I$35</definedName>
    <definedName name="GarfieldCO_ConstrEq_CH4_16HP25">'Off-Road'!$I$36</definedName>
    <definedName name="GarfieldCO_ConstrEq_CH4_175HP300">'Off-Road'!$I$42</definedName>
    <definedName name="GarfieldCO_ConstrEq_CH4_25HP40">'Off-Road'!$I$37</definedName>
    <definedName name="GarfieldCO_ConstrEq_CH4_40HP50">'Off-Road'!$I$38</definedName>
    <definedName name="GarfieldCO_ConstrEq_CH4_50HP75">'Off-Road'!$I$39</definedName>
    <definedName name="GarfieldCO_ConstrEq_CH4_75HP100">'Off-Road'!$I$40</definedName>
    <definedName name="GarfieldCO_ConstrEq_CO_100HP175">'Off-Road'!$E$41</definedName>
    <definedName name="GarfieldCO_ConstrEq_CO_11HP16">'Off-Road'!$E$35</definedName>
    <definedName name="GarfieldCO_ConstrEq_CO_16HP25">'Off-Road'!$E$36</definedName>
    <definedName name="GarfieldCO_ConstrEq_CO_175HP300">'Off-Road'!$E$42</definedName>
    <definedName name="GarfieldCO_ConstrEq_CO_25HP40">'Off-Road'!$E$37</definedName>
    <definedName name="GarfieldCO_ConstrEq_CO_40HP50">'Off-Road'!$E$38</definedName>
    <definedName name="GarfieldCO_ConstrEq_CO_50HP75">'Off-Road'!$E$39</definedName>
    <definedName name="GarfieldCO_ConstrEq_CO_75HP100">'Off-Road'!$E$40</definedName>
    <definedName name="GarfieldCO_ConstrEq_CO2_100HP175">'Off-Road'!$H$41</definedName>
    <definedName name="GarfieldCO_ConstrEq_CO2_11HP16">'Off-Road'!$H$35</definedName>
    <definedName name="GarfieldCO_ConstrEq_CO2_16HP25">'Off-Road'!$H$36</definedName>
    <definedName name="GarfieldCO_ConstrEq_CO2_175HP300">'Off-Road'!$H$42</definedName>
    <definedName name="GarfieldCO_ConstrEq_CO2_25HP40">'Off-Road'!$H$37</definedName>
    <definedName name="GarfieldCO_ConstrEq_CO2_40HP50">'Off-Road'!$H$38</definedName>
    <definedName name="GarfieldCO_ConstrEq_CO2_50HP75">'Off-Road'!$H$39</definedName>
    <definedName name="GarfieldCO_ConstrEq_CO2_75HP100">'Off-Road'!$H$40</definedName>
    <definedName name="GarfieldCO_ConstrEq_Desc1">'Off-Road'!$A$43</definedName>
    <definedName name="GarfieldCO_ConstrEq_Desc2">'Off-Road'!$A$44</definedName>
    <definedName name="GarfieldCO_ConstrEq_N2O_100HP175">'Off-Road'!$J$41</definedName>
    <definedName name="GarfieldCO_ConstrEq_N2O_11HP16">'Off-Road'!$J$35</definedName>
    <definedName name="GarfieldCO_ConstrEq_N2O_16HP25">'Off-Road'!$J$36</definedName>
    <definedName name="GarfieldCO_ConstrEq_N2O_175HP300">'Off-Road'!$J$42</definedName>
    <definedName name="GarfieldCO_ConstrEq_N2O_25HP40">'Off-Road'!$J$37</definedName>
    <definedName name="GarfieldCO_ConstrEq_N2O_40HP50">'Off-Road'!$J$38</definedName>
    <definedName name="GarfieldCO_ConstrEq_N2O_50HP75">'Off-Road'!$J$39</definedName>
    <definedName name="GarfieldCO_ConstrEq_N2O_75HP100">'Off-Road'!$J$40</definedName>
    <definedName name="GarfieldCO_ConstrEq_NOx_100HP175">'Off-Road'!$B$41</definedName>
    <definedName name="GarfieldCO_ConstrEq_NOx_11HP16">'Off-Road'!$B$35</definedName>
    <definedName name="GarfieldCO_ConstrEq_NOx_16HP25">'Off-Road'!$B$36</definedName>
    <definedName name="GarfieldCO_ConstrEq_NOx_175HP300">'Off-Road'!$B$42</definedName>
    <definedName name="GarfieldCO_ConstrEq_NOx_25HP40">'Off-Road'!$B$37</definedName>
    <definedName name="GarfieldCO_ConstrEq_NOx_40HP50">'Off-Road'!$B$38</definedName>
    <definedName name="GarfieldCO_ConstrEq_NOx_50HP75">'Off-Road'!$B$39</definedName>
    <definedName name="GarfieldCO_ConstrEq_NOx_75HP100">'Off-Road'!$B$40</definedName>
    <definedName name="GarfieldCO_ConstrEq_PM10_100HP175">'Off-Road'!$C$41</definedName>
    <definedName name="GarfieldCO_ConstrEq_PM10_11HP16">'Off-Road'!$C$35</definedName>
    <definedName name="GarfieldCO_ConstrEq_PM10_16HP25">'Off-Road'!$C$36</definedName>
    <definedName name="GarfieldCO_ConstrEq_PM10_175HP300">'Off-Road'!$C$42</definedName>
    <definedName name="GarfieldCO_ConstrEq_PM10_25HP40">'Off-Road'!$C$37</definedName>
    <definedName name="GarfieldCO_ConstrEq_PM10_40HP50">'Off-Road'!$C$38</definedName>
    <definedName name="GarfieldCO_ConstrEq_PM10_50HP75">'Off-Road'!$C$39</definedName>
    <definedName name="GarfieldCO_ConstrEq_PM10_75HP100">'Off-Road'!$C$40</definedName>
    <definedName name="GarfieldCO_ConstrEq_PM25_100HP175">'Off-Road'!$G$41</definedName>
    <definedName name="GarfieldCO_ConstrEq_PM25_11HP16">'Off-Road'!$G$35</definedName>
    <definedName name="GarfieldCO_ConstrEq_PM25_16HP25">'Off-Road'!$G$36</definedName>
    <definedName name="GarfieldCO_ConstrEq_PM25_175HP300">'Off-Road'!$G$42</definedName>
    <definedName name="GarfieldCO_ConstrEq_PM25_25HP40">'Off-Road'!$G$37</definedName>
    <definedName name="GarfieldCO_ConstrEq_PM25_40HP50">'Off-Road'!$G$38</definedName>
    <definedName name="GarfieldCO_ConstrEq_PM25_50HP75">'Off-Road'!$G$39</definedName>
    <definedName name="GarfieldCO_ConstrEq_PM25_75HP100">'Off-Road'!$G$40</definedName>
    <definedName name="GarfieldCO_ConstrEq_SO2_100HP175">'Off-Road'!$D$41</definedName>
    <definedName name="GarfieldCO_ConstrEq_SO2_11HP16">'Off-Road'!$D$35</definedName>
    <definedName name="GarfieldCO_ConstrEq_SO2_16HP25">'Off-Road'!$D$36</definedName>
    <definedName name="GarfieldCO_ConstrEq_SO2_175HP300">'Off-Road'!$D$42</definedName>
    <definedName name="GarfieldCO_ConstrEq_SO2_25HP40">'Off-Road'!$D$37</definedName>
    <definedName name="GarfieldCO_ConstrEq_SO2_40HP50">'Off-Road'!$D$38</definedName>
    <definedName name="GarfieldCO_ConstrEq_SO2_50HP75">'Off-Road'!$D$39</definedName>
    <definedName name="GarfieldCO_ConstrEq_SO2_75HP100">'Off-Road'!$D$40</definedName>
    <definedName name="GarfieldCO_ConstrEq_VOC_100HP175">'Off-Road'!$F$41</definedName>
    <definedName name="GarfieldCO_ConstrEq_VOC_11HP16">'Off-Road'!$F$35</definedName>
    <definedName name="GarfieldCO_ConstrEq_VOC_16HP25">'Off-Road'!$F$36</definedName>
    <definedName name="GarfieldCO_ConstrEq_VOC_175HP300">'Off-Road'!$F$42</definedName>
    <definedName name="GarfieldCO_ConstrEq_VOC_25HP40">'Off-Road'!$F$37</definedName>
    <definedName name="GarfieldCO_ConstrEq_VOC_40HP50">'Off-Road'!$F$38</definedName>
    <definedName name="GarfieldCO_ConstrEq_VOC_50HP75">'Off-Road'!$F$39</definedName>
    <definedName name="GarfieldCO_ConstrEq_VOC_75HP100">'Off-Road'!$F$40</definedName>
    <definedName name="GarfieldCO_construct_year">'Off-Road'!$A$34</definedName>
    <definedName name="GarfieldCO_og_equip_year">'Off-Road'!$A$154</definedName>
    <definedName name="GarfieldCO_OGEq_CH4_1000HP1200">'Off-Road'!$I$166</definedName>
    <definedName name="GarfieldCO_OGEq_CH4_100HP175">'Off-Road'!$I$161</definedName>
    <definedName name="GarfieldCO_OGEq_CH4_1200HP2000">'Off-Road'!$I$167</definedName>
    <definedName name="GarfieldCO_OGEq_CH4_16HP25">'Off-Road'!$I$156</definedName>
    <definedName name="GarfieldCO_OGEq_CH4_175HP300">'Off-Road'!$I$162</definedName>
    <definedName name="GarfieldCO_OGEq_CH4_2000HP3000">'Off-Road'!$I$168</definedName>
    <definedName name="GarfieldCO_OGEq_CH4_25HP40">'Off-Road'!$I$157</definedName>
    <definedName name="GarfieldCO_OGEq_CH4_300HP600">'Off-Road'!$I$163</definedName>
    <definedName name="GarfieldCO_OGEq_CH4_40HP50">'Off-Road'!$I$158</definedName>
    <definedName name="GarfieldCO_OGEq_CH4_50HP75">'Off-Road'!$I$159</definedName>
    <definedName name="GarfieldCO_OGEq_CH4_600HP750">'Off-Road'!$I$164</definedName>
    <definedName name="GarfieldCO_OGEq_CH4_6HP11">'Off-Road'!$I$155</definedName>
    <definedName name="GarfieldCO_OGEq_CH4_750HP1000">'Off-Road'!$I$165</definedName>
    <definedName name="GarfieldCO_OGEq_CH4_75HP100">'Off-Road'!$I$160</definedName>
    <definedName name="GarfieldCO_OGEq_CO_1000HP1200">'Off-Road'!$E$166</definedName>
    <definedName name="GarfieldCO_OGEq_CO_100HP175">'Off-Road'!$E$161</definedName>
    <definedName name="GarfieldCO_OGEq_CO_1200HP2000">'Off-Road'!$E$167</definedName>
    <definedName name="GarfieldCO_OGEq_CO_16HP25">'Off-Road'!$E$156</definedName>
    <definedName name="GarfieldCO_OGEq_CO_175HP300">'Off-Road'!$E$162</definedName>
    <definedName name="GarfieldCO_OGEq_CO_2000HP3000">'Off-Road'!$E$168</definedName>
    <definedName name="GarfieldCO_OGEq_CO_25HP40">'Off-Road'!$E$157</definedName>
    <definedName name="GarfieldCO_OGEq_CO_300HP600">'Off-Road'!$E$163</definedName>
    <definedName name="GarfieldCO_OGEq_CO_40HP50">'Off-Road'!$E$158</definedName>
    <definedName name="GarfieldCO_OGEq_CO_50HP75">'Off-Road'!$E$159</definedName>
    <definedName name="GarfieldCO_OGEq_CO_600HP750">'Off-Road'!$E$164</definedName>
    <definedName name="GarfieldCO_OGEq_CO_6HP11">'Off-Road'!$E$155</definedName>
    <definedName name="GarfieldCO_OGEq_CO_750HP1000">'Off-Road'!$E$165</definedName>
    <definedName name="GarfieldCO_OGEq_CO_75HP100">'Off-Road'!$E$160</definedName>
    <definedName name="GarfieldCO_OGEq_CO2_1000HP1200">'Off-Road'!$H$166</definedName>
    <definedName name="GarfieldCO_OGEq_CO2_100HP175">'Off-Road'!$H$161</definedName>
    <definedName name="GarfieldCO_OGEq_CO2_1200HP2000">'Off-Road'!$H$167</definedName>
    <definedName name="GarfieldCO_OGEq_CO2_16HP25">'Off-Road'!$H$156</definedName>
    <definedName name="GarfieldCO_OGEq_CO2_175HP300">'Off-Road'!$H$162</definedName>
    <definedName name="GarfieldCO_OGEq_CO2_2000HP3000">'Off-Road'!$H$168</definedName>
    <definedName name="GarfieldCO_OGEq_CO2_25HP40">'Off-Road'!$H$157</definedName>
    <definedName name="GarfieldCO_OGEq_CO2_300HP600">'Off-Road'!$H$163</definedName>
    <definedName name="GarfieldCO_OGEq_CO2_40HP50">'Off-Road'!$H$158</definedName>
    <definedName name="GarfieldCO_OGEq_CO2_50HP75">'Off-Road'!$H$159</definedName>
    <definedName name="GarfieldCO_OGEq_CO2_600HP750">'Off-Road'!$H$164</definedName>
    <definedName name="GarfieldCO_OGEq_CO2_6HP11">'Off-Road'!$H$155</definedName>
    <definedName name="GarfieldCO_OGEq_CO2_750HP1000">'Off-Road'!$H$165</definedName>
    <definedName name="GarfieldCO_OGEq_CO2_75HP100">'Off-Road'!$H$160</definedName>
    <definedName name="GarfieldCO_OGEq_Desc1">'Off-Road'!$A$169</definedName>
    <definedName name="GarfieldCO_OGEq_Desc2">'Off-Road'!$A$170</definedName>
    <definedName name="GarfieldCO_OGEq_N2O_1000HP1200">'Off-Road'!$J$166</definedName>
    <definedName name="GarfieldCO_OGEq_N2O_100HP175">'Off-Road'!$J$161</definedName>
    <definedName name="GarfieldCO_OGEq_N2O_1200HP2000">'Off-Road'!$J$167</definedName>
    <definedName name="GarfieldCO_OGEq_N2O_16HP25">'Off-Road'!$J$156</definedName>
    <definedName name="GarfieldCO_OGEq_N2O_175HP300">'Off-Road'!$J$162</definedName>
    <definedName name="GarfieldCO_OGEq_N2O_2000HP3000">'Off-Road'!$J$168</definedName>
    <definedName name="GarfieldCO_OGEq_N2O_25HP40">'Off-Road'!$J$157</definedName>
    <definedName name="GarfieldCO_OGEq_N2O_300HP600">'Off-Road'!$J$163</definedName>
    <definedName name="GarfieldCO_OGEq_N2O_40HP50">'Off-Road'!$J$158</definedName>
    <definedName name="GarfieldCO_OGEq_N2O_50HP75">'Off-Road'!$J$159</definedName>
    <definedName name="GarfieldCO_OGEq_N2O_600HP750">'Off-Road'!$J$164</definedName>
    <definedName name="GarfieldCO_OGEq_N2O_6HP11">'Off-Road'!$J$155</definedName>
    <definedName name="GarfieldCO_OGEq_N2O_750HP1000">'Off-Road'!$J$165</definedName>
    <definedName name="GarfieldCO_OGEq_N2O_75HP100">'Off-Road'!$J$160</definedName>
    <definedName name="GarfieldCO_OGEq_NOx_1000HP1200">'Off-Road'!$B$166</definedName>
    <definedName name="GarfieldCO_OGEq_NOx_100HP175">'Off-Road'!$B$161</definedName>
    <definedName name="GarfieldCO_OGEq_NOx_1200HP2000">'Off-Road'!$B$167</definedName>
    <definedName name="GarfieldCO_OGEq_NOx_16HP25">'Off-Road'!$B$156</definedName>
    <definedName name="GarfieldCO_OGEq_NOx_175HP300">'Off-Road'!$B$162</definedName>
    <definedName name="GarfieldCO_OGEq_NOx_2000HP3000">'Off-Road'!$B$168</definedName>
    <definedName name="GarfieldCO_OGEq_NOx_25HP40">'Off-Road'!$B$157</definedName>
    <definedName name="GarfieldCO_OGEq_NOx_300HP600">'Off-Road'!$B$163</definedName>
    <definedName name="GarfieldCO_OGEq_NOx_40HP50">'Off-Road'!$B$158</definedName>
    <definedName name="GarfieldCO_OGEq_NOx_50HP75">'Off-Road'!$B$159</definedName>
    <definedName name="GarfieldCO_OGEq_NOx_600HP750">'Off-Road'!$B$164</definedName>
    <definedName name="GarfieldCO_OGEq_NOx_6HP11">'Off-Road'!$B$155</definedName>
    <definedName name="GarfieldCO_OGEq_NOx_750HP1000">'Off-Road'!$B$165</definedName>
    <definedName name="GarfieldCO_OGEq_NOx_75HP100">'Off-Road'!$B$160</definedName>
    <definedName name="GarfieldCO_OGEq_PM10_1000HP1200">'Off-Road'!$C$166</definedName>
    <definedName name="GarfieldCO_OGEq_PM10_100HP175">'Off-Road'!$C$161</definedName>
    <definedName name="GarfieldCO_OGEq_PM10_1200HP2000">'Off-Road'!$C$167</definedName>
    <definedName name="GarfieldCO_OGEq_PM10_16HP25">'Off-Road'!$C$156</definedName>
    <definedName name="GarfieldCO_OGEq_PM10_175HP300">'Off-Road'!$C$162</definedName>
    <definedName name="GarfieldCO_OGEq_PM10_2000HP3000">'Off-Road'!$C$168</definedName>
    <definedName name="GarfieldCO_OGEq_PM10_25HP40">'Off-Road'!$C$157</definedName>
    <definedName name="GarfieldCO_OGEq_PM10_300HP600">'Off-Road'!$C$163</definedName>
    <definedName name="GarfieldCO_OGEq_PM10_40HP50">'Off-Road'!$C$158</definedName>
    <definedName name="GarfieldCO_OGEq_PM10_50HP75">'Off-Road'!$C$159</definedName>
    <definedName name="GarfieldCO_OGEq_PM10_600HP750">'Off-Road'!$C$164</definedName>
    <definedName name="GarfieldCO_OGEq_PM10_6HP11">'Off-Road'!$C$155</definedName>
    <definedName name="GarfieldCO_OGEq_PM10_750HP1000">'Off-Road'!$C$165</definedName>
    <definedName name="GarfieldCO_OGEq_PM10_75HP100">'Off-Road'!$C$160</definedName>
    <definedName name="GarfieldCO_OGEq_PM25_1000HP1200">'Off-Road'!$G$166</definedName>
    <definedName name="GarfieldCO_OGEq_PM25_100HP175">'Off-Road'!$G$161</definedName>
    <definedName name="GarfieldCO_OGEq_PM25_1200HP2000">'Off-Road'!$G$167</definedName>
    <definedName name="GarfieldCO_OGEq_PM25_16HP25">'Off-Road'!$G$156</definedName>
    <definedName name="GarfieldCO_OGEq_PM25_175HP300">'Off-Road'!$G$162</definedName>
    <definedName name="GarfieldCO_OGEq_PM25_2000HP3000">'Off-Road'!$G$168</definedName>
    <definedName name="GarfieldCO_OGEq_PM25_25HP40">'Off-Road'!$G$157</definedName>
    <definedName name="GarfieldCO_OGEq_PM25_300HP600">'Off-Road'!$G$163</definedName>
    <definedName name="GarfieldCO_OGEq_PM25_40HP50">'Off-Road'!$G$158</definedName>
    <definedName name="GarfieldCO_OGEq_PM25_50HP75">'Off-Road'!$G$159</definedName>
    <definedName name="GarfieldCO_OGEq_PM25_600HP750">'Off-Road'!$G$164</definedName>
    <definedName name="GarfieldCO_OGEq_PM25_6HP11">'Off-Road'!$G$155</definedName>
    <definedName name="GarfieldCO_OGEq_PM25_750HP1000">'Off-Road'!$G$165</definedName>
    <definedName name="GarfieldCO_OGEq_PM25_75HP100">'Off-Road'!$G$160</definedName>
    <definedName name="GarfieldCO_OGEq_SO2_1000HP1200">'Off-Road'!$D$166</definedName>
    <definedName name="GarfieldCO_OGEq_SO2_100HP175">'Off-Road'!$D$161</definedName>
    <definedName name="GarfieldCO_OGEq_SO2_1200HP2000">'Off-Road'!$D$167</definedName>
    <definedName name="GarfieldCO_OGEq_SO2_16HP25">'Off-Road'!$D$156</definedName>
    <definedName name="GarfieldCO_OGEq_SO2_175HP300">'Off-Road'!$D$162</definedName>
    <definedName name="GarfieldCO_OGEq_SO2_2000HP3000">'Off-Road'!$D$168</definedName>
    <definedName name="GarfieldCO_OGEq_SO2_25HP40">'Off-Road'!$D$157</definedName>
    <definedName name="GarfieldCO_OGEq_SO2_300HP600">'Off-Road'!$D$163</definedName>
    <definedName name="GarfieldCO_OGEq_SO2_40HP50">'Off-Road'!$D$158</definedName>
    <definedName name="GarfieldCO_OGEq_SO2_50HP75">'Off-Road'!$D$159</definedName>
    <definedName name="GarfieldCO_OGEq_SO2_600HP750">'Off-Road'!$D$164</definedName>
    <definedName name="GarfieldCO_OGEq_SO2_6HP11">'Off-Road'!$D$155</definedName>
    <definedName name="GarfieldCO_OGEq_SO2_750HP1000">'Off-Road'!$D$165</definedName>
    <definedName name="GarfieldCO_OGEq_SO2_75HP100">'Off-Road'!$D$160</definedName>
    <definedName name="GarfieldCO_OGEq_VOC_1000HP1200">'Off-Road'!$F$166</definedName>
    <definedName name="GarfieldCO_OGEq_VOC_100HP175">'Off-Road'!$F$161</definedName>
    <definedName name="GarfieldCO_OGEq_VOC_1200HP2000">'Off-Road'!$F$167</definedName>
    <definedName name="GarfieldCO_OGEq_VOC_16HP25">'Off-Road'!$F$156</definedName>
    <definedName name="GarfieldCO_OGEq_VOC_175HP300">'Off-Road'!$F$162</definedName>
    <definedName name="GarfieldCO_OGEq_VOC_2000HP3000">'Off-Road'!$F$168</definedName>
    <definedName name="GarfieldCO_OGEq_VOC_25HP40">'Off-Road'!$F$157</definedName>
    <definedName name="GarfieldCO_OGEq_VOC_300HP600">'Off-Road'!$F$163</definedName>
    <definedName name="GarfieldCO_OGEq_VOC_40HP50">'Off-Road'!$F$158</definedName>
    <definedName name="GarfieldCO_OGEq_VOC_50HP75">'Off-Road'!$F$159</definedName>
    <definedName name="GarfieldCO_OGEq_VOC_600HP750">'Off-Road'!$F$164</definedName>
    <definedName name="GarfieldCO_OGEq_VOC_6HP11">'Off-Road'!$F$155</definedName>
    <definedName name="GarfieldCO_OGEq_VOC_750HP1000">'Off-Road'!$F$165</definedName>
    <definedName name="GarfieldCO_OGEq_VOC_75HP100">'Off-Road'!$F$160</definedName>
    <definedName name="GarfieldCO_precip_days">Wind_Climate_Meteorology!$E$77</definedName>
    <definedName name="GarfieldCO_silt">Fugitive_Dust!$D$104</definedName>
    <definedName name="GarfieldCO_silt_descript">Fugitive_Dust!$E$104</definedName>
    <definedName name="GarfieldCO_Winds_Avg_Fastest">Wind_Climate_Meteorology!$B$10</definedName>
    <definedName name="GarfieldCO_year">'Off-Road'!$A$34</definedName>
    <definedName name="HAPs_Loading_Desc1">'O&amp;G_Truck_Loadout'!$B$51</definedName>
    <definedName name="Heater_Pilot_CH4">'O&amp;G_Heaters_Flaring'!$I$4</definedName>
    <definedName name="Heater_Pilot_CO">'O&amp;G_Heaters_Flaring'!$E$4</definedName>
    <definedName name="Heater_Pilot_CO2">'O&amp;G_Heaters_Flaring'!$H$4</definedName>
    <definedName name="Heater_Pilot_Desc1">'O&amp;G_Heaters_Flaring'!$A$6</definedName>
    <definedName name="Heater_Pilot_Desc2">'O&amp;G_Heaters_Flaring'!$A$7</definedName>
    <definedName name="Heater_Pilot_HCHO">'O&amp;G_Heaters_Flaring'!$J$4</definedName>
    <definedName name="Heater_Pilot_N2O">'O&amp;G_Heaters_Flaring'!$K$4</definedName>
    <definedName name="Heater_Pilot_NOx">'O&amp;G_Heaters_Flaring'!$B$4</definedName>
    <definedName name="Heater_Pilot_PM10">'O&amp;G_Heaters_Flaring'!$C$4</definedName>
    <definedName name="Heater_Pilot_PM25">'O&amp;G_Heaters_Flaring'!$G$4</definedName>
    <definedName name="Heater_Pilot_SO2">'O&amp;G_Heaters_Flaring'!$D$4</definedName>
    <definedName name="Heater_Pilot_VOC">'O&amp;G_Heaters_Flaring'!$F$4</definedName>
    <definedName name="LeaNM_ConstrEq_CH4_100HP175">'Off-Road'!$I$55</definedName>
    <definedName name="LeaNM_ConstrEq_CH4_11HP16">'Off-Road'!$I$49</definedName>
    <definedName name="LeaNM_ConstrEq_CH4_16HP25">'Off-Road'!$I$50</definedName>
    <definedName name="LeaNM_ConstrEq_CH4_175HP300">'Off-Road'!$I$56</definedName>
    <definedName name="LeaNM_ConstrEq_CH4_25HP40">'Off-Road'!$I$51</definedName>
    <definedName name="LeaNM_ConstrEq_CH4_40HP50">'Off-Road'!$I$52</definedName>
    <definedName name="LeaNM_ConstrEq_CH4_50HP75">'Off-Road'!$I$53</definedName>
    <definedName name="LeaNM_ConstrEq_CH4_75HP100">'Off-Road'!$I$54</definedName>
    <definedName name="LeaNM_ConstrEq_CO_100HP175">'Off-Road'!$E$55</definedName>
    <definedName name="LeaNM_ConstrEq_CO_11HP16">'Off-Road'!$E$49</definedName>
    <definedName name="LeaNM_ConstrEq_CO_16HP25">'Off-Road'!$E$50</definedName>
    <definedName name="LeaNM_ConstrEq_CO_175HP300">'Off-Road'!$E$56</definedName>
    <definedName name="LeaNM_ConstrEq_CO_25HP40">'Off-Road'!$E$51</definedName>
    <definedName name="LeaNM_ConstrEq_CO_40HP50">'Off-Road'!$E$52</definedName>
    <definedName name="LeaNM_ConstrEq_CO_50HP75">'Off-Road'!$E$53</definedName>
    <definedName name="LeaNM_ConstrEq_CO_75HP100">'Off-Road'!$E$54</definedName>
    <definedName name="LeaNM_ConstrEq_CO2_100HP175">'Off-Road'!$H$55</definedName>
    <definedName name="LeaNM_ConstrEq_CO2_11HP16">'Off-Road'!$H$49</definedName>
    <definedName name="LeaNM_ConstrEq_CO2_16HP25">'Off-Road'!$H$50</definedName>
    <definedName name="LeaNM_ConstrEq_CO2_175HP300">'Off-Road'!$H$56</definedName>
    <definedName name="LeaNM_ConstrEq_CO2_25HP40">'Off-Road'!$H$51</definedName>
    <definedName name="LeaNM_ConstrEq_CO2_40HP50">'Off-Road'!$H$52</definedName>
    <definedName name="LeaNM_ConstrEq_CO2_50HP75">'Off-Road'!$H$53</definedName>
    <definedName name="LeaNM_ConstrEq_CO2_75HP100">'Off-Road'!$H$54</definedName>
    <definedName name="LeaNM_ConstrEq_Desc1">'Off-Road'!$A$57</definedName>
    <definedName name="LeaNM_ConstrEq_Desc2">'Off-Road'!$A$58</definedName>
    <definedName name="LeaNM_ConstrEq_N2O_100HP175">'Off-Road'!$J$55</definedName>
    <definedName name="LeaNM_ConstrEq_N2O_11HP16">'Off-Road'!$J$49</definedName>
    <definedName name="LeaNM_ConstrEq_N2O_16HP25">'Off-Road'!$J$50</definedName>
    <definedName name="LeaNM_ConstrEq_N2O_175HP300">'Off-Road'!$J$56</definedName>
    <definedName name="LeaNM_ConstrEq_N2O_25HP40">'Off-Road'!$J$51</definedName>
    <definedName name="LeaNM_ConstrEq_N2O_40HP50">'Off-Road'!$J$52</definedName>
    <definedName name="LeaNM_ConstrEq_N2O_50HP75">'Off-Road'!$J$53</definedName>
    <definedName name="LeaNM_ConstrEq_N2O_75HP100">'Off-Road'!$J$54</definedName>
    <definedName name="LeaNM_ConstrEq_NOx_100HP175">'Off-Road'!$B$55</definedName>
    <definedName name="LeaNM_ConstrEq_NOx_11HP16">'Off-Road'!$B$49</definedName>
    <definedName name="LeaNM_ConstrEq_NOx_16HP25">'Off-Road'!$B$50</definedName>
    <definedName name="LeaNM_ConstrEq_NOx_175HP300">'Off-Road'!$B$56</definedName>
    <definedName name="LeaNM_ConstrEq_NOx_25HP40">'Off-Road'!$B$51</definedName>
    <definedName name="LeaNM_ConstrEq_NOx_40HP50">'Off-Road'!$B$52</definedName>
    <definedName name="LeaNM_ConstrEq_NOx_50HP75">'Off-Road'!$B$53</definedName>
    <definedName name="LeaNM_ConstrEq_NOx_75HP100">'Off-Road'!$B$54</definedName>
    <definedName name="LeaNM_ConstrEq_PM10_100HP175">'Off-Road'!$C$55</definedName>
    <definedName name="LeaNM_ConstrEq_PM10_11HP16">'Off-Road'!$C$49</definedName>
    <definedName name="LeaNM_ConstrEq_PM10_16HP25">'Off-Road'!$C$50</definedName>
    <definedName name="LeaNM_ConstrEq_PM10_175HP300">'Off-Road'!$C$56</definedName>
    <definedName name="LeaNM_ConstrEq_PM10_25HP40">'Off-Road'!$C$51</definedName>
    <definedName name="LeaNM_ConstrEq_PM10_40HP50">'Off-Road'!$C$52</definedName>
    <definedName name="LeaNM_ConstrEq_PM10_50HP75">'Off-Road'!$C$53</definedName>
    <definedName name="LeaNM_ConstrEq_PM10_75HP100">'Off-Road'!$C$54</definedName>
    <definedName name="LeaNM_ConstrEq_PM25_100HP175">'Off-Road'!$G$55</definedName>
    <definedName name="LeaNM_ConstrEq_PM25_11HP16">'Off-Road'!$G$49</definedName>
    <definedName name="LeaNM_ConstrEq_PM25_16HP25">'Off-Road'!$G$50</definedName>
    <definedName name="LeaNM_ConstrEq_PM25_175HP300">'Off-Road'!$G$56</definedName>
    <definedName name="LeaNM_ConstrEq_PM25_25HP40">'Off-Road'!$G$51</definedName>
    <definedName name="LeaNM_ConstrEq_PM25_40HP50">'Off-Road'!$G$52</definedName>
    <definedName name="LeaNM_ConstrEq_PM25_50HP75">'Off-Road'!$G$53</definedName>
    <definedName name="LeaNM_ConstrEq_PM25_75HP100">'Off-Road'!$G$54</definedName>
    <definedName name="LeaNM_ConstrEq_SO2_100HP175">'Off-Road'!$D$55</definedName>
    <definedName name="LeaNM_ConstrEq_SO2_11HP16">'Off-Road'!$D$49</definedName>
    <definedName name="LeaNM_ConstrEq_SO2_16HP25">'Off-Road'!$D$50</definedName>
    <definedName name="LeaNM_ConstrEq_SO2_175HP300">'Off-Road'!$D$56</definedName>
    <definedName name="LeaNM_ConstrEq_SO2_25HP40">'Off-Road'!$D$51</definedName>
    <definedName name="LeaNM_ConstrEq_SO2_40HP50">'Off-Road'!$D$52</definedName>
    <definedName name="LeaNM_ConstrEq_SO2_50HP75">'Off-Road'!$D$53</definedName>
    <definedName name="LeaNM_ConstrEq_SO2_75HP100">'Off-Road'!$D$54</definedName>
    <definedName name="LeaNM_ConstrEq_VOC_100HP175">'Off-Road'!$F$55</definedName>
    <definedName name="LeaNM_ConstrEq_VOC_11HP16">'Off-Road'!$F$49</definedName>
    <definedName name="LeaNM_ConstrEq_VOC_16HP25">'Off-Road'!$F$50</definedName>
    <definedName name="LeaNM_ConstrEq_VOC_175HP300">'Off-Road'!$F$56</definedName>
    <definedName name="LeaNM_ConstrEq_VOC_25HP40">'Off-Road'!$F$51</definedName>
    <definedName name="LeaNM_ConstrEq_VOC_40HP50">'Off-Road'!$F$52</definedName>
    <definedName name="LeaNM_ConstrEq_VOC_50HP75">'Off-Road'!$F$53</definedName>
    <definedName name="LeaNM_ConstrEq_VOC_75HP100">'Off-Road'!$F$54</definedName>
    <definedName name="LeaNM_construct_year">'Off-Road'!$A$48</definedName>
    <definedName name="LeaNM_HDDV_CH4">'On-Road_Mobile'!$I$51</definedName>
    <definedName name="LeaNM_HDDV_CO">'On-Road_Mobile'!$F$51</definedName>
    <definedName name="LeaNM_HDDV_CO2">'On-Road_Mobile'!$H$51</definedName>
    <definedName name="LeaNM_HDDV_N2O">'On-Road_Mobile'!$J$51</definedName>
    <definedName name="LeaNM_HDDV_NOx">'On-Road_Mobile'!$B$51</definedName>
    <definedName name="LeaNM_HDDV_PM10">'On-Road_Mobile'!$C$51</definedName>
    <definedName name="LeaNM_HDDV_PM25">'On-Road_Mobile'!$D$51</definedName>
    <definedName name="LeaNM_HDDV_SOx">'On-Road_Mobile'!$E$51</definedName>
    <definedName name="LeaNM_HDDV_VOC">'On-Road_Mobile'!$G$51</definedName>
    <definedName name="LeaNM_LDDT_CH4">'On-Road_Mobile'!$I$8</definedName>
    <definedName name="LeaNM_LDDT_CO">'On-Road_Mobile'!$F$8</definedName>
    <definedName name="LeaNM_LDDT_CO2">'On-Road_Mobile'!$H$8</definedName>
    <definedName name="LeaNM_LDDT_N2O">'On-Road_Mobile'!$J$8</definedName>
    <definedName name="LeaNM_LDDT_NOx">'On-Road_Mobile'!$B$8</definedName>
    <definedName name="LeaNM_LDDT_PM10">'On-Road_Mobile'!$C$8</definedName>
    <definedName name="LeaNM_LDDT_PM25">'On-Road_Mobile'!$D$8</definedName>
    <definedName name="LeaNM_LDDT_SOx">'On-Road_Mobile'!$E$8</definedName>
    <definedName name="LeaNM_LDDT_VOC">'On-Road_Mobile'!$G$8</definedName>
    <definedName name="LeaNM_LDDV_CH4">'On-Road_Mobile'!$I$8</definedName>
    <definedName name="LeaNM_LDDV_CO">'On-Road_Mobile'!$F$8</definedName>
    <definedName name="LeaNM_LDDV_CO2">'On-Road_Mobile'!$H$8</definedName>
    <definedName name="LeaNM_LDDV_N2O">'On-Road_Mobile'!$J$8</definedName>
    <definedName name="LeaNM_LDDV_NOx">'On-Road_Mobile'!$B$8</definedName>
    <definedName name="LeaNM_LDDV_PM10">'On-Road_Mobile'!$C$8</definedName>
    <definedName name="LeaNM_LDDV_PM25">'On-Road_Mobile'!$D$8</definedName>
    <definedName name="LeaNM_LDDV_SOx">'On-Road_Mobile'!$E$8</definedName>
    <definedName name="LeaNM_LDDV_VOC">'On-Road_Mobile'!$G$8</definedName>
    <definedName name="LeaNM_LDGT_CH4">'On-Road_Mobile'!$I$7</definedName>
    <definedName name="LeaNM_LDGT_CO">'On-Road_Mobile'!$F$7</definedName>
    <definedName name="LeaNM_LDGT_CO2">'On-Road_Mobile'!$H$7</definedName>
    <definedName name="LeaNM_LDGT_N2O">'On-Road_Mobile'!$J$7</definedName>
    <definedName name="LeaNM_LDGT_NOx">'On-Road_Mobile'!$B$7</definedName>
    <definedName name="LeaNM_LDGT_PM10">'On-Road_Mobile'!$C$7</definedName>
    <definedName name="LeaNM_LDGT_PM25">'On-Road_Mobile'!$D$7</definedName>
    <definedName name="LeaNM_LDGT_SOx">'On-Road_Mobile'!$E$7</definedName>
    <definedName name="LeaNM_LDGT_VOC">'On-Road_Mobile'!$G$7</definedName>
    <definedName name="LeaNM_og_equip_year">'Off-Road'!$A$174</definedName>
    <definedName name="LeaNM_OGEq_CH4_1000HP1200">'Off-Road'!$I$186</definedName>
    <definedName name="LeaNM_OGEq_CH4_100HP175">'Off-Road'!$I$181</definedName>
    <definedName name="LeaNM_OGEq_CH4_1200HP2000">'Off-Road'!$I$187</definedName>
    <definedName name="LeaNM_OGEq_CH4_16HP25">'Off-Road'!$I$176</definedName>
    <definedName name="LeaNM_OGEq_CH4_175HP300">'Off-Road'!$I$182</definedName>
    <definedName name="LeaNM_OGEq_CH4_2000HP3000">'Off-Road'!$I$188</definedName>
    <definedName name="LeaNM_OGEq_CH4_25HP40">'Off-Road'!$I$177</definedName>
    <definedName name="LeaNM_OGEq_CH4_300HP600">'Off-Road'!$I$183</definedName>
    <definedName name="LeaNM_OGEq_CH4_40HP50">'Off-Road'!$I$178</definedName>
    <definedName name="LeaNM_OGEq_CH4_50HP75">'Off-Road'!$I$179</definedName>
    <definedName name="LeaNM_OGEq_CH4_600HP750">'Off-Road'!$I$184</definedName>
    <definedName name="LeaNM_OGEq_CH4_6HP11">'Off-Road'!$I$175</definedName>
    <definedName name="LeaNM_OGEq_CH4_750HP1000">'Off-Road'!$I$185</definedName>
    <definedName name="LeaNM_OGEq_CH4_75HP100">'Off-Road'!$I$180</definedName>
    <definedName name="LeaNM_OGEq_CO_1000HP1200">'Off-Road'!$E$186</definedName>
    <definedName name="LeaNM_OGEq_CO_100HP175">'Off-Road'!$E$181</definedName>
    <definedName name="LeaNM_OGEq_CO_1200HP2000">'Off-Road'!$E$187</definedName>
    <definedName name="LeaNM_OGEq_CO_16HP25">'Off-Road'!$E$176</definedName>
    <definedName name="LeaNM_OGEq_CO_175HP300">'Off-Road'!$E$182</definedName>
    <definedName name="LeaNM_OGEq_CO_2000HP3000">'Off-Road'!$E$188</definedName>
    <definedName name="LeaNM_OGEq_CO_25HP40">'Off-Road'!$E$177</definedName>
    <definedName name="LeaNM_OGEq_CO_300HP600">'Off-Road'!$E$183</definedName>
    <definedName name="LeaNM_OGEq_CO_40HP50">'Off-Road'!$E$178</definedName>
    <definedName name="LeaNM_OGEq_CO_50HP75">'Off-Road'!$E$179</definedName>
    <definedName name="LeaNM_OGEq_CO_600HP750">'Off-Road'!$E$184</definedName>
    <definedName name="LeaNM_OGEq_CO_6HP11">'Off-Road'!$E$175</definedName>
    <definedName name="LeaNM_OGEq_CO_750HP1000">'Off-Road'!$E$185</definedName>
    <definedName name="LeaNM_OGEq_CO_75HP100">'Off-Road'!$E$180</definedName>
    <definedName name="LeaNM_OGEq_CO2_1000HP1200">'Off-Road'!$H$186</definedName>
    <definedName name="LeaNM_OGEq_CO2_100HP175">'Off-Road'!$H$181</definedName>
    <definedName name="LeaNM_OGEq_CO2_1200HP2000">'Off-Road'!$H$187</definedName>
    <definedName name="LeaNM_OGEq_CO2_16HP25">'Off-Road'!$H$176</definedName>
    <definedName name="LeaNM_OGEq_CO2_175HP300">'Off-Road'!$H$182</definedName>
    <definedName name="LeaNM_OGEq_CO2_2000HP3000">'Off-Road'!$H$188</definedName>
    <definedName name="LeaNM_OGEq_CO2_25HP40">'Off-Road'!$H$177</definedName>
    <definedName name="LeaNM_OGEq_CO2_300HP600">'Off-Road'!$H$183</definedName>
    <definedName name="LeaNM_OGEq_CO2_40HP50">'Off-Road'!$H$178</definedName>
    <definedName name="LeaNM_OGEq_CO2_50HP75">'Off-Road'!$H$179</definedName>
    <definedName name="LeaNM_OGEq_CO2_600HP750">'Off-Road'!$H$184</definedName>
    <definedName name="LeaNM_OGEq_CO2_6HP11">'Off-Road'!$H$175</definedName>
    <definedName name="LeaNM_OGEq_CO2_750HP1000">'Off-Road'!$H$185</definedName>
    <definedName name="LeaNM_OGEq_CO2_75HP100">'Off-Road'!$H$180</definedName>
    <definedName name="LeaNM_OGEq_Desc1">'Off-Road'!$A$189</definedName>
    <definedName name="LeaNM_OGEq_Desc2">'Off-Road'!$A$190</definedName>
    <definedName name="LeaNM_OGEq_N2O_1000HP1200">'Off-Road'!$J$186</definedName>
    <definedName name="LeaNM_OGEq_N2O_100HP175">'Off-Road'!$J$181</definedName>
    <definedName name="LeaNM_OGEq_N2O_1200HP2000">'Off-Road'!$J$187</definedName>
    <definedName name="LeaNM_OGEq_N2O_16HP25">'Off-Road'!$J$176</definedName>
    <definedName name="LeaNM_OGEq_N2O_175HP300">'Off-Road'!$J$182</definedName>
    <definedName name="LeaNM_OGEq_N2O_2000HP3000">'Off-Road'!$J$188</definedName>
    <definedName name="LeaNM_OGEq_N2O_25HP40">'Off-Road'!$J$177</definedName>
    <definedName name="LeaNM_OGEq_N2O_300HP600">'Off-Road'!$J$183</definedName>
    <definedName name="LeaNM_OGEq_N2O_40HP50">'Off-Road'!$J$178</definedName>
    <definedName name="LeaNM_OGEq_N2O_50HP75">'Off-Road'!$J$179</definedName>
    <definedName name="LeaNM_OGEq_N2O_600HP750">'Off-Road'!$J$184</definedName>
    <definedName name="LeaNM_OGEq_N2O_6HP11">'Off-Road'!$J$175</definedName>
    <definedName name="LeaNM_OGEq_N2O_750HP1000">'Off-Road'!$J$185</definedName>
    <definedName name="LeaNM_OGEq_N2O_75HP100">'Off-Road'!$J$180</definedName>
    <definedName name="LeaNM_OGEq_NOx_1000HP1200">'Off-Road'!$B$186</definedName>
    <definedName name="LeaNM_OGEq_NOx_100HP175">'Off-Road'!$B$181</definedName>
    <definedName name="LeaNM_OGEq_NOx_1200HP2000">'Off-Road'!$B$187</definedName>
    <definedName name="LeaNM_OGEq_NOx_16HP25">'Off-Road'!$B$176</definedName>
    <definedName name="LeaNM_OGEq_NOx_175HP300">'Off-Road'!$B$182</definedName>
    <definedName name="LeaNM_OGEq_NOx_2000HP3000">'Off-Road'!$B$188</definedName>
    <definedName name="LeaNM_OGEq_NOx_25HP40">'Off-Road'!$B$177</definedName>
    <definedName name="LeaNM_OGEq_NOx_300HP600">'Off-Road'!$B$183</definedName>
    <definedName name="LeaNM_OGEq_NOx_40HP50">'Off-Road'!$B$178</definedName>
    <definedName name="LeaNM_OGEq_NOx_50HP75">'Off-Road'!$B$179</definedName>
    <definedName name="LeaNM_OGEq_NOx_600HP750">'Off-Road'!$B$184</definedName>
    <definedName name="LeaNM_OGEq_NOx_6HP11">'Off-Road'!$B$175</definedName>
    <definedName name="LeaNM_OGEq_NOx_750HP1000">'Off-Road'!$B$185</definedName>
    <definedName name="LeaNM_OGEq_NOx_75HP100">'Off-Road'!$B$180</definedName>
    <definedName name="LeaNM_OGEq_PM10_1000HP1200">'Off-Road'!$C$186</definedName>
    <definedName name="LeaNM_OGEq_PM10_100HP175">'Off-Road'!$C$181</definedName>
    <definedName name="LeaNM_OGEq_PM10_1200HP2000">'Off-Road'!$C$187</definedName>
    <definedName name="LeaNM_OGEq_PM10_16HP25">'Off-Road'!$C$176</definedName>
    <definedName name="LeaNM_OGEq_PM10_175HP300">'Off-Road'!$C$182</definedName>
    <definedName name="LeaNM_OGEq_PM10_2000HP3000">'Off-Road'!$C$188</definedName>
    <definedName name="LeaNM_OGEq_PM10_25HP40">'Off-Road'!$C$177</definedName>
    <definedName name="LeaNM_OGEq_PM10_300HP600">'Off-Road'!$C$183</definedName>
    <definedName name="LeaNM_OGEq_PM10_40HP50">'Off-Road'!$C$178</definedName>
    <definedName name="LeaNM_OGEq_PM10_50HP75">'Off-Road'!$C$179</definedName>
    <definedName name="LeaNM_OGEq_PM10_600HP750">'Off-Road'!$C$184</definedName>
    <definedName name="LeaNM_OGEq_PM10_6HP11">'Off-Road'!$C$175</definedName>
    <definedName name="LeaNM_OGEq_PM10_750HP1000">'Off-Road'!$C$185</definedName>
    <definedName name="LeaNM_OGEq_PM10_75HP100">'Off-Road'!$C$180</definedName>
    <definedName name="LeaNM_OGEq_PM25_1000HP1200">'Off-Road'!$G$186</definedName>
    <definedName name="LeaNM_OGEq_PM25_100HP175">'Off-Road'!$G$181</definedName>
    <definedName name="LeaNM_OGEq_PM25_1200HP2000">'Off-Road'!$G$187</definedName>
    <definedName name="LeaNM_OGEq_PM25_16HP25">'Off-Road'!$G$176</definedName>
    <definedName name="LeaNM_OGEq_PM25_175HP300">'Off-Road'!$G$182</definedName>
    <definedName name="LeaNM_OGEq_PM25_2000HP3000">'Off-Road'!$G$188</definedName>
    <definedName name="LeaNM_OGEq_PM25_25HP40">'Off-Road'!$G$177</definedName>
    <definedName name="LeaNM_OGEq_PM25_300HP600">'Off-Road'!$G$183</definedName>
    <definedName name="LeaNM_OGEq_PM25_40HP50">'Off-Road'!$G$178</definedName>
    <definedName name="LeaNM_OGEq_PM25_50HP75">'Off-Road'!$G$179</definedName>
    <definedName name="LeaNM_OGEq_PM25_600HP750">'Off-Road'!$G$184</definedName>
    <definedName name="LeaNM_OGEq_PM25_6HP11">'Off-Road'!$G$175</definedName>
    <definedName name="LeaNM_OGEq_PM25_750HP1000">'Off-Road'!$G$185</definedName>
    <definedName name="LeaNM_OGEq_PM25_75HP100">'Off-Road'!$G$180</definedName>
    <definedName name="LeaNM_OGEq_SO2_1000HP1200">'Off-Road'!$D$186</definedName>
    <definedName name="LeaNM_OGEq_SO2_100HP175">'Off-Road'!$D$181</definedName>
    <definedName name="LeaNM_OGEq_SO2_1200HP2000">'Off-Road'!$D$187</definedName>
    <definedName name="LeaNM_OGEq_SO2_16HP25">'Off-Road'!$D$176</definedName>
    <definedName name="LeaNM_OGEq_SO2_175HP300">'Off-Road'!$D$182</definedName>
    <definedName name="LeaNM_OGEq_SO2_2000HP3000">'Off-Road'!$D$188</definedName>
    <definedName name="LeaNM_OGEq_SO2_25HP40">'Off-Road'!$D$177</definedName>
    <definedName name="LeaNM_OGEq_SO2_300HP600">'Off-Road'!$D$183</definedName>
    <definedName name="LeaNM_OGEq_SO2_40HP50">'Off-Road'!$D$178</definedName>
    <definedName name="LeaNM_OGEq_SO2_50HP75">'Off-Road'!$D$179</definedName>
    <definedName name="LeaNM_OGEq_SO2_600HP750">'Off-Road'!$D$184</definedName>
    <definedName name="LeaNM_OGEq_SO2_6HP11">'Off-Road'!$D$175</definedName>
    <definedName name="LeaNM_OGEq_SO2_750HP1000">'Off-Road'!$D$185</definedName>
    <definedName name="LeaNM_OGEq_SO2_75HP100">'Off-Road'!$D$180</definedName>
    <definedName name="LeaNM_OGEq_VOC_1000HP1200">'Off-Road'!$F$186</definedName>
    <definedName name="LeaNM_OGEq_VOC_100HP175">'Off-Road'!$F$181</definedName>
    <definedName name="LeaNM_OGEq_VOC_1200HP2000">'Off-Road'!$F$187</definedName>
    <definedName name="LeaNM_OGEq_VOC_16HP25">'Off-Road'!$F$176</definedName>
    <definedName name="LeaNM_OGEq_VOC_175HP300">'Off-Road'!$F$182</definedName>
    <definedName name="LeaNM_OGEq_VOC_2000HP3000">'Off-Road'!$F$188</definedName>
    <definedName name="LeaNM_OGEq_VOC_25HP40">'Off-Road'!$F$177</definedName>
    <definedName name="LeaNM_OGEq_VOC_300HP600">'Off-Road'!$F$183</definedName>
    <definedName name="LeaNM_OGEq_VOC_40HP50">'Off-Road'!$F$178</definedName>
    <definedName name="LeaNM_OGEq_VOC_50HP75">'Off-Road'!$F$179</definedName>
    <definedName name="LeaNM_OGEq_VOC_600HP750">'Off-Road'!$F$184</definedName>
    <definedName name="LeaNM_OGEq_VOC_6HP11">'Off-Road'!$F$175</definedName>
    <definedName name="LeaNM_OGEq_VOC_750HP1000">'Off-Road'!$F$185</definedName>
    <definedName name="LeaNM_OGEq_VOC_75HP100">'Off-Road'!$F$180</definedName>
    <definedName name="LeaNM_ONRD_DESCRIPT">'On-Road_Mobile'!$A$9</definedName>
    <definedName name="LeaNM_precip_days">Wind_Climate_Meteorology!$E$75</definedName>
    <definedName name="LeaNM_silt">Fugitive_Dust!$D$103</definedName>
    <definedName name="LeaNM_silt_descript">Fugitive_Dust!$E$103</definedName>
    <definedName name="LeaNM_Winds_Avg_Fastest">Wind_Climate_Meteorology!$B$9</definedName>
    <definedName name="LeaNM_year">'Off-Road'!$A$48</definedName>
    <definedName name="Livestock_Buffalo_Enteric">Livestock_Managment!$C$7</definedName>
    <definedName name="Livestock_Buffalo_Manure">Livestock_Managment!$E$7</definedName>
    <definedName name="Livestock_Cattle_Enteric">Livestock_Managment!$C$5</definedName>
    <definedName name="Livestock_Cattle_Manure">Livestock_Managment!$E$5</definedName>
    <definedName name="Livestock_Desc1">Livestock_Managment!$A$9</definedName>
    <definedName name="Livestock_Horse_Enteric">Livestock_Managment!$C$6</definedName>
    <definedName name="Livestock_Horse_Manure">Livestock_Managment!$E$6</definedName>
    <definedName name="Livestock_Sheep_Enteric">Livestock_Managment!$C$8</definedName>
    <definedName name="Livestock_Sheep_Manure">Livestock_Managment!$E$8</definedName>
    <definedName name="Loadout_Desc1">'O&amp;G_Truck_Loadout'!$A$86</definedName>
    <definedName name="Loadout_Mol_Frac_Benzene">'O&amp;G_Truck_Loadout'!$C$78</definedName>
    <definedName name="Loadout_Mol_Frac_CH4">'O&amp;G_Truck_Loadout'!$C$59</definedName>
    <definedName name="Loadout_Mol_Frac_CO2">'O&amp;G_Truck_Loadout'!$C$63</definedName>
    <definedName name="Loadout_Mol_Frac_Decanes">'O&amp;G_Truck_Loadout'!$C$76</definedName>
    <definedName name="Loadout_Mol_Frac_Ebenzene">'O&amp;G_Truck_Loadout'!$C$79</definedName>
    <definedName name="Loadout_Mol_Frac_Ethane">'O&amp;G_Truck_Loadout'!$C$60</definedName>
    <definedName name="Loadout_Mol_Frac_H2O">'O&amp;G_Truck_Loadout'!$C$62</definedName>
    <definedName name="Loadout_Mol_Frac_H2S">'O&amp;G_Truck_Loadout'!$C$65</definedName>
    <definedName name="Loadout_Mol_Frac_Heptanes">'O&amp;G_Truck_Loadout'!$C$73</definedName>
    <definedName name="Loadout_Mol_Frac_Hexanes">'O&amp;G_Truck_Loadout'!$C$72</definedName>
    <definedName name="Loadout_Mol_Frac_Ibutane">'O&amp;G_Truck_Loadout'!$C$68</definedName>
    <definedName name="Loadout_Mol_Frac_Ipentane">'O&amp;G_Truck_Loadout'!$C$70</definedName>
    <definedName name="Loadout_Mol_Frac_N">'O&amp;G_Truck_Loadout'!$C$61</definedName>
    <definedName name="Loadout_Mol_Frac_N2O">'O&amp;G_Truck_Loadout'!$C$64</definedName>
    <definedName name="Loadout_Mol_Frac_Nbutane">'O&amp;G_Truck_Loadout'!$C$69</definedName>
    <definedName name="Loadout_Mol_Frac_NHexane">'O&amp;G_Truck_Loadout'!$C$80</definedName>
    <definedName name="Loadout_Mol_Frac_Nonanes">'O&amp;G_Truck_Loadout'!$C$75</definedName>
    <definedName name="Loadout_Mol_Frac_Npentane">'O&amp;G_Truck_Loadout'!$C$71</definedName>
    <definedName name="Loadout_Mol_Frac_Octanes">'O&amp;G_Truck_Loadout'!$C$74</definedName>
    <definedName name="Loadout_Mol_Frac_Propane">'O&amp;G_Truck_Loadout'!$C$67</definedName>
    <definedName name="Loadout_Mol_Frac_Toluene">'O&amp;G_Truck_Loadout'!$C$81</definedName>
    <definedName name="Loadout_Mol_Frac_Xylenes">'O&amp;G_Truck_Loadout'!$C$82</definedName>
    <definedName name="Loco_CH4">Locomotives!$H$6</definedName>
    <definedName name="Loco_CO">Locomotives!$E$6</definedName>
    <definedName name="Loco_CO2">Locomotives!$G$6</definedName>
    <definedName name="Loco_Desc1">Locomotives!$A$7</definedName>
    <definedName name="Loco_Desc2">Locomotives!$A$8</definedName>
    <definedName name="Loco_Desc3">Locomotives!$A$9</definedName>
    <definedName name="Loco_N2O">Locomotives!$I$6</definedName>
    <definedName name="Loco_NOx">Locomotives!$B$6</definedName>
    <definedName name="Loco_PM10">Locomotives!$C$6</definedName>
    <definedName name="Loco_PM25">Locomotives!$D$6</definedName>
    <definedName name="Loco_SOx">Locomotives!$J$6</definedName>
    <definedName name="Loco_VOC">Locomotives!$F$6</definedName>
    <definedName name="MineralNV_ConstrEq_CH4_100HP175">'Off-Road'!$I$69</definedName>
    <definedName name="MineralNV_ConstrEq_CH4_11HP16">'Off-Road'!$I$63</definedName>
    <definedName name="MineralNV_ConstrEq_CH4_16HP25">'Off-Road'!$I$64</definedName>
    <definedName name="MineralNV_ConstrEq_CH4_175HP300">'Off-Road'!$I$70</definedName>
    <definedName name="MineralNV_ConstrEq_CH4_25HP40">'Off-Road'!$I$65</definedName>
    <definedName name="MineralNV_ConstrEq_CH4_40HP50">'Off-Road'!$I$66</definedName>
    <definedName name="MineralNV_ConstrEq_CH4_50HP75">'Off-Road'!$I$67</definedName>
    <definedName name="MineralNV_ConstrEq_CH4_75HP100">'Off-Road'!$I$68</definedName>
    <definedName name="MineralNV_ConstrEq_CO_100HP175">'Off-Road'!$E$69</definedName>
    <definedName name="MineralNV_ConstrEq_CO_11HP16">'Off-Road'!$E$63</definedName>
    <definedName name="MineralNV_ConstrEq_CO_16HP25">'Off-Road'!$E$64</definedName>
    <definedName name="MineralNV_ConstrEq_CO_175HP300">'Off-Road'!$E$70</definedName>
    <definedName name="MineralNV_ConstrEq_CO_25HP40">'Off-Road'!$E$65</definedName>
    <definedName name="MineralNV_ConstrEq_CO_40HP50">'Off-Road'!$E$66</definedName>
    <definedName name="MineralNV_ConstrEq_CO_50HP75">'Off-Road'!$E$67</definedName>
    <definedName name="MineralNV_ConstrEq_CO_75HP100">'Off-Road'!$E$68</definedName>
    <definedName name="MineralNV_ConstrEq_CO2_100HP175">'Off-Road'!$H$69</definedName>
    <definedName name="MineralNV_ConstrEq_CO2_11HP16">'Off-Road'!$H$63</definedName>
    <definedName name="MineralNV_ConstrEq_CO2_16HP25">'Off-Road'!$H$64</definedName>
    <definedName name="MineralNV_ConstrEq_CO2_175HP300">'Off-Road'!$H$70</definedName>
    <definedName name="MineralNV_ConstrEq_CO2_25HP40">'Off-Road'!$H$65</definedName>
    <definedName name="MineralNV_ConstrEq_CO2_40HP50">'Off-Road'!$H$66</definedName>
    <definedName name="MineralNV_ConstrEq_CO2_50HP75">'Off-Road'!$H$67</definedName>
    <definedName name="MineralNV_ConstrEq_CO2_75HP100">'Off-Road'!$H$68</definedName>
    <definedName name="MineralNV_ConstrEq_Desc1">'Off-Road'!$A$71</definedName>
    <definedName name="MineralNV_ConstrEq_Desc2">'Off-Road'!$A$72</definedName>
    <definedName name="MineralNV_ConstrEq_N2O_100HP175">'Off-Road'!$J$69</definedName>
    <definedName name="MineralNV_ConstrEq_N2O_11HP16">'Off-Road'!$J$63</definedName>
    <definedName name="MineralNV_ConstrEq_N2O_16HP25">'Off-Road'!$J$64</definedName>
    <definedName name="MineralNV_ConstrEq_N2O_175HP300">'Off-Road'!$J$70</definedName>
    <definedName name="MineralNV_ConstrEq_N2O_25HP40">'Off-Road'!$J$65</definedName>
    <definedName name="MineralNV_ConstrEq_N2O_40HP50">'Off-Road'!$J$66</definedName>
    <definedName name="MineralNV_ConstrEq_N2O_50HP75">'Off-Road'!$J$67</definedName>
    <definedName name="MineralNV_ConstrEq_N2O_75HP100">'Off-Road'!$J$68</definedName>
    <definedName name="MineralNV_ConstrEq_NOx_100HP175">'Off-Road'!$B$69</definedName>
    <definedName name="MineralNV_ConstrEq_NOx_11HP16">'Off-Road'!$B$63</definedName>
    <definedName name="MineralNV_ConstrEq_NOx_16HP25">'Off-Road'!$B$64</definedName>
    <definedName name="MineralNV_ConstrEq_NOx_175HP300">'Off-Road'!$B$70</definedName>
    <definedName name="MineralNV_ConstrEq_NOx_25HP40">'Off-Road'!$B$65</definedName>
    <definedName name="MineralNV_ConstrEq_NOx_40HP50">'Off-Road'!$B$66</definedName>
    <definedName name="MineralNV_ConstrEq_NOx_50HP75">'Off-Road'!$B$67</definedName>
    <definedName name="MineralNV_ConstrEq_NOx_75HP100">'Off-Road'!$B$68</definedName>
    <definedName name="MineralNV_ConstrEq_PM10_100HP175">'Off-Road'!$C$69</definedName>
    <definedName name="MineralNV_ConstrEq_PM10_11HP16">'Off-Road'!$C$63</definedName>
    <definedName name="MineralNV_ConstrEq_PM10_16HP25">'Off-Road'!$C$64</definedName>
    <definedName name="MineralNV_ConstrEq_PM10_175HP300">'Off-Road'!$C$70</definedName>
    <definedName name="MineralNV_ConstrEq_PM10_25HP40">'Off-Road'!$C$65</definedName>
    <definedName name="MineralNV_ConstrEq_PM10_40HP50">'Off-Road'!$C$66</definedName>
    <definedName name="MineralNV_ConstrEq_PM10_50HP75">'Off-Road'!$C$67</definedName>
    <definedName name="MineralNV_ConstrEq_PM10_75HP100">'Off-Road'!$C$68</definedName>
    <definedName name="MineralNV_ConstrEq_PM25_100HP175">'Off-Road'!$G$69</definedName>
    <definedName name="MineralNV_ConstrEq_PM25_11HP16">'Off-Road'!$G$63</definedName>
    <definedName name="MineralNV_ConstrEq_PM25_16HP25">'Off-Road'!$G$64</definedName>
    <definedName name="MineralNV_ConstrEq_PM25_175HP300">'Off-Road'!$G$70</definedName>
    <definedName name="MineralNV_ConstrEq_PM25_25HP40">'Off-Road'!$G$65</definedName>
    <definedName name="MineralNV_ConstrEq_PM25_40HP50">'Off-Road'!$G$66</definedName>
    <definedName name="MineralNV_ConstrEq_PM25_50HP75">'Off-Road'!$G$67</definedName>
    <definedName name="MineralNV_ConstrEq_PM25_75HP100">'Off-Road'!$G$68</definedName>
    <definedName name="MineralNV_ConstrEq_SO2_100HP175">'Off-Road'!$D$69</definedName>
    <definedName name="MineralNV_ConstrEq_SO2_11HP16">'Off-Road'!$D$63</definedName>
    <definedName name="MineralNV_ConstrEq_SO2_16HP25">'Off-Road'!$D$64</definedName>
    <definedName name="MineralNV_ConstrEq_SO2_175HP300">'Off-Road'!$D$70</definedName>
    <definedName name="MineralNV_ConstrEq_SO2_25HP40">'Off-Road'!$D$65</definedName>
    <definedName name="MineralNV_ConstrEq_SO2_40HP50">'Off-Road'!$D$66</definedName>
    <definedName name="MineralNV_ConstrEq_SO2_50HP75">'Off-Road'!$D$67</definedName>
    <definedName name="MineralNV_ConstrEq_SO2_75HP100">'Off-Road'!$D$68</definedName>
    <definedName name="MineralNV_ConstrEq_VOC_100HP175">'Off-Road'!$F$69</definedName>
    <definedName name="MineralNV_ConstrEq_VOC_11HP16">'Off-Road'!$F$63</definedName>
    <definedName name="MineralNV_ConstrEq_VOC_16HP25">'Off-Road'!$F$64</definedName>
    <definedName name="MineralNV_ConstrEq_VOC_175HP300">'Off-Road'!$F$70</definedName>
    <definedName name="MineralNV_ConstrEq_VOC_25HP40">'Off-Road'!$F$65</definedName>
    <definedName name="MineralNV_ConstrEq_VOC_40HP50">'Off-Road'!$F$66</definedName>
    <definedName name="MineralNV_ConstrEq_VOC_50HP75">'Off-Road'!$F$67</definedName>
    <definedName name="MineralNV_ConstrEq_VOC_75HP100">'Off-Road'!$F$68</definedName>
    <definedName name="MineralNV_construct_year">'Off-Road'!$A$62</definedName>
    <definedName name="MineralNV_HDDV_CH4">'On-Road_Mobile'!$I$81</definedName>
    <definedName name="MineralNV_HDDV_CO">'On-Road_Mobile'!$F$81</definedName>
    <definedName name="MineralNV_HDDV_CO2">'On-Road_Mobile'!$H$81</definedName>
    <definedName name="MineralNV_HDDV_N2O">'On-Road_Mobile'!$J$81</definedName>
    <definedName name="MineralNV_HDDV_NOx">'On-Road_Mobile'!$B$81</definedName>
    <definedName name="MineralNV_HDDV_PM10">'On-Road_Mobile'!$C$81</definedName>
    <definedName name="MineralNV_HDDV_PM25">'On-Road_Mobile'!$D$81</definedName>
    <definedName name="MineralNV_HDDV_SOx">'On-Road_Mobile'!$E$81</definedName>
    <definedName name="MineralNV_HDDV_VOC">'On-Road_Mobile'!$G$81</definedName>
    <definedName name="MineralNV_LDDT_CH4">'On-Road_Mobile'!$I$43</definedName>
    <definedName name="MineralNV_LDDT_CO">'On-Road_Mobile'!$F$43</definedName>
    <definedName name="MineralNV_LDDT_CO2">'On-Road_Mobile'!$H$43</definedName>
    <definedName name="MineralNV_LDDT_N2O">'On-Road_Mobile'!$J$43</definedName>
    <definedName name="MineralNV_LDDT_NOx">'On-Road_Mobile'!$B$43</definedName>
    <definedName name="MineralNV_LDDT_PM10">'On-Road_Mobile'!$C$43</definedName>
    <definedName name="MineralNV_LDDT_PM25">'On-Road_Mobile'!$D$43</definedName>
    <definedName name="MineralNV_LDDT_SOx">'On-Road_Mobile'!$E$43</definedName>
    <definedName name="MineralNV_LDDT_VOC">'On-Road_Mobile'!$G$43</definedName>
    <definedName name="MineralNV_LDGT_CH4">'On-Road_Mobile'!$I$42</definedName>
    <definedName name="MineralNV_LDGT_CO">'On-Road_Mobile'!$F$42</definedName>
    <definedName name="MineralNV_LDGT_CO2">'On-Road_Mobile'!$H$42</definedName>
    <definedName name="MineralNV_LDGT_N2O">'On-Road_Mobile'!$J$42</definedName>
    <definedName name="MineralNV_LDGT_NOx">'On-Road_Mobile'!$B$42</definedName>
    <definedName name="MineralNV_LDGT_PM10">'On-Road_Mobile'!$C$42</definedName>
    <definedName name="MineralNV_LDGT_PM25">'On-Road_Mobile'!$D$42</definedName>
    <definedName name="MineralNV_LDGT_SOx">'On-Road_Mobile'!$E$42</definedName>
    <definedName name="MineralNV_LDGT_VOC">'On-Road_Mobile'!$G$42</definedName>
    <definedName name="MineralNV_ONRD_DESCRIPT">'On-Road_Mobile'!$A$44</definedName>
    <definedName name="MineralNV_precip_days">Wind_Climate_Meteorology!$E$81</definedName>
    <definedName name="MineralNV_silt">Fugitive_Dust!$D$108</definedName>
    <definedName name="MineralNV_silt_descript">Fugitive_Dust!$E$108</definedName>
    <definedName name="MineralNV_Winds_Avg_Fastest">Wind_Climate_Meteorology!$B$13</definedName>
    <definedName name="NG_Compressor_Engine_CH4">'O&amp;G_Gas_Comprssion_Oil_Pumpjack'!$K$6</definedName>
    <definedName name="NG_Compressor_Engine_CO">'O&amp;G_Gas_Comprssion_Oil_Pumpjack'!$G$6</definedName>
    <definedName name="NG_Compressor_Engine_CO2">'O&amp;G_Gas_Comprssion_Oil_Pumpjack'!$J$6</definedName>
    <definedName name="NG_Compressor_Engine_Desc1">'O&amp;G_Gas_Comprssion_Oil_Pumpjack'!$A$8</definedName>
    <definedName name="NG_Compressor_Engine_Desc2">'O&amp;G_Gas_Comprssion_Oil_Pumpjack'!$A$9</definedName>
    <definedName name="NG_Compressor_Engine_Desc3">'O&amp;G_Gas_Comprssion_Oil_Pumpjack'!$A$10</definedName>
    <definedName name="NG_Compressor_Engine_Desc4">'O&amp;G_Gas_Comprssion_Oil_Pumpjack'!$A$11</definedName>
    <definedName name="NG_Compressor_Engine_HCHO">'O&amp;G_Gas_Comprssion_Oil_Pumpjack'!$L$7</definedName>
    <definedName name="NG_Compressor_Engine_N2O">'O&amp;G_Gas_Comprssion_Oil_Pumpjack'!$M$6</definedName>
    <definedName name="NG_Compressor_Engine_NOx">'O&amp;G_Gas_Comprssion_Oil_Pumpjack'!$D$6</definedName>
    <definedName name="NG_Compressor_Engine_PM10">'O&amp;G_Gas_Comprssion_Oil_Pumpjack'!$E$7</definedName>
    <definedName name="NG_Compressor_Engine_PM25">'O&amp;G_Gas_Comprssion_Oil_Pumpjack'!$I$7</definedName>
    <definedName name="NG_Compressor_Engine_SO2">'O&amp;G_Gas_Comprssion_Oil_Pumpjack'!$F$7</definedName>
    <definedName name="NG_Compressor_Engine_VOC">'O&amp;G_Gas_Comprssion_Oil_Pumpjack'!$H$6</definedName>
    <definedName name="NW_Utah_precip_days">Wind_Climate_Meteorology!#REF!</definedName>
    <definedName name="NW_Utah_silt">Fugitive_Dust!#REF!</definedName>
    <definedName name="Oil_Loading_Benzene">'O&amp;G_Truck_Loadout'!$C$47</definedName>
    <definedName name="Oil_Loading_Ebenzene">'O&amp;G_Truck_Loadout'!$C$49</definedName>
    <definedName name="Oil_Loading_Toluene">'O&amp;G_Truck_Loadout'!$C$48</definedName>
    <definedName name="Oil_Loading_Xylene">'O&amp;G_Truck_Loadout'!$C$50</definedName>
    <definedName name="Oil_Loadout_Ave_Temp">'O&amp;G_Truck_Loadout'!$B$17</definedName>
    <definedName name="Oil_Loadout_Mol_Weight">'O&amp;G_Truck_Loadout'!$B$16</definedName>
    <definedName name="Oil_Loadout_Sat_Factor">'O&amp;G_Truck_Loadout'!$B$14</definedName>
    <definedName name="Oil_Loadout_Vapor_Pres">'O&amp;G_Truck_Loadout'!$B$15</definedName>
    <definedName name="Oil_Pumpjack_Engines_CH4">'O&amp;G_Gas_Comprssion_Oil_Pumpjack'!$H$16</definedName>
    <definedName name="Oil_Pumpjack_Engines_CO">'O&amp;G_Gas_Comprssion_Oil_Pumpjack'!$D$16</definedName>
    <definedName name="Oil_Pumpjack_Engines_CO2">'O&amp;G_Gas_Comprssion_Oil_Pumpjack'!$G$16</definedName>
    <definedName name="Oil_Pumpjack_Engines_Desc1">'O&amp;G_Gas_Comprssion_Oil_Pumpjack'!$B$17</definedName>
    <definedName name="Oil_Pumpjack_Engines_Desc2">'O&amp;G_Gas_Comprssion_Oil_Pumpjack'!$K$16</definedName>
    <definedName name="Oil_Pumpjack_Engines_Desc3">'O&amp;G_Gas_Comprssion_Oil_Pumpjack'!$M$16</definedName>
    <definedName name="Oil_Pumpjack_Engines_Desc4">'O&amp;G_Gas_Comprssion_Oil_Pumpjack'!$O$16</definedName>
    <definedName name="Oil_Pumpjack_Engines_Elec_Frac">'O&amp;G_Gas_Comprssion_Oil_Pumpjack'!$K$15</definedName>
    <definedName name="Oil_Pumpjack_Engines_HP">'O&amp;G_Gas_Comprssion_Oil_Pumpjack'!$M$15</definedName>
    <definedName name="Oil_Pumpjack_Engines_Load_Fac">'O&amp;G_Gas_Comprssion_Oil_Pumpjack'!$O$15</definedName>
    <definedName name="Oil_Pumpjack_Engines_N2O">'O&amp;G_Gas_Comprssion_Oil_Pumpjack'!$I$16</definedName>
    <definedName name="Oil_Pumpjack_Engines_NOx">'O&amp;G_Gas_Comprssion_Oil_Pumpjack'!$C$16</definedName>
    <definedName name="Oil_Pumpjack_Engines_PM">'O&amp;G_Gas_Comprssion_Oil_Pumpjack'!$B$16</definedName>
    <definedName name="Oil_Pumpjack_Engines_SO2">'O&amp;G_Gas_Comprssion_Oil_Pumpjack'!$F$16</definedName>
    <definedName name="Oil_Pumpjack_Engines_VOC">'O&amp;G_Gas_Comprssion_Oil_Pumpjack'!$E$16</definedName>
    <definedName name="Oil_Tank_Benzene">'O&amp;G_Tanks'!$C$5</definedName>
    <definedName name="Oil_Tank_Ebenzene">'O&amp;G_Tanks'!$C$7</definedName>
    <definedName name="Oil_Tank_Toluene">'O&amp;G_Tanks'!$C$6</definedName>
    <definedName name="Oil_Tank_VOC">'O&amp;G_Tanks'!$C$4</definedName>
    <definedName name="Oil_Tank_Xylene">'O&amp;G_Tanks'!$C$8</definedName>
    <definedName name="Pneumatic_Pumps_Desc1">'O&amp;G_Pnuematic_Pumps'!$A$6</definedName>
    <definedName name="Pneumatic_Pumps_TOC">'O&amp;G_Pnuematic_Pumps'!$D$5</definedName>
    <definedName name="precip_days_descript">Wind_Climate_Meteorology!$B$83</definedName>
    <definedName name="RichlandMT_ConstrEq_CH4_100HP175">'Off-Road'!$I$83</definedName>
    <definedName name="RichlandMT_ConstrEq_CH4_11HP16">'Off-Road'!$I$77</definedName>
    <definedName name="RichlandMT_ConstrEq_CH4_16HP25">'Off-Road'!$I$78</definedName>
    <definedName name="RichlandMT_ConstrEq_CH4_175HP300">'Off-Road'!$I$84</definedName>
    <definedName name="RichlandMT_ConstrEq_CH4_25HP40">'Off-Road'!$I$79</definedName>
    <definedName name="RichlandMT_ConstrEq_CH4_40HP50">'Off-Road'!$I$80</definedName>
    <definedName name="RichlandMT_ConstrEq_CH4_50HP75">'Off-Road'!$I$81</definedName>
    <definedName name="RichlandMT_ConstrEq_CH4_75HP100">'Off-Road'!$I$82</definedName>
    <definedName name="RichlandMT_ConstrEq_CO_100HP175">'Off-Road'!$E$83</definedName>
    <definedName name="RichlandMT_ConstrEq_CO_11HP16">'Off-Road'!$E$77</definedName>
    <definedName name="RichlandMT_ConstrEq_CO_16HP25">'Off-Road'!$E$78</definedName>
    <definedName name="RichlandMT_ConstrEq_CO_175HP300">'Off-Road'!$E$84</definedName>
    <definedName name="RichlandMT_ConstrEq_CO_25HP40">'Off-Road'!$E$79</definedName>
    <definedName name="RichlandMT_ConstrEq_CO_40HP50">'Off-Road'!$E$80</definedName>
    <definedName name="RichlandMT_ConstrEq_CO_50HP75">'Off-Road'!$E$81</definedName>
    <definedName name="RichlandMT_ConstrEq_CO_75HP100">'Off-Road'!$E$82</definedName>
    <definedName name="RichlandMT_ConstrEq_CO2_100HP175">'Off-Road'!$H$83</definedName>
    <definedName name="RichlandMT_ConstrEq_CO2_11HP16">'Off-Road'!$H$77</definedName>
    <definedName name="RichlandMT_ConstrEq_CO2_16HP25">'Off-Road'!$H$78</definedName>
    <definedName name="RichlandMT_ConstrEq_CO2_175HP300">'Off-Road'!$H$84</definedName>
    <definedName name="RichlandMT_ConstrEq_CO2_25HP40">'Off-Road'!$H$79</definedName>
    <definedName name="RichlandMT_ConstrEq_CO2_40HP50">'Off-Road'!$H$80</definedName>
    <definedName name="RichlandMT_ConstrEq_CO2_50HP75">'Off-Road'!$H$81</definedName>
    <definedName name="RichlandMT_ConstrEq_CO2_75HP100">'Off-Road'!$H$82</definedName>
    <definedName name="RichlandMT_ConstrEq_Desc1">'Off-Road'!$A$85</definedName>
    <definedName name="RichlandMT_ConstrEq_Desc2">'Off-Road'!$A$86</definedName>
    <definedName name="RichlandMT_ConstrEq_N2O_100HP175">'Off-Road'!$J$83</definedName>
    <definedName name="RichlandMT_ConstrEq_N2O_11HP16">'Off-Road'!$J$77</definedName>
    <definedName name="RichlandMT_ConstrEq_N2O_16HP25">'Off-Road'!$J$78</definedName>
    <definedName name="RichlandMT_ConstrEq_N2O_175HP300">'Off-Road'!$J$84</definedName>
    <definedName name="RichlandMT_ConstrEq_N2O_25HP40">'Off-Road'!$J$79</definedName>
    <definedName name="RichlandMT_ConstrEq_N2O_40HP50">'Off-Road'!$J$80</definedName>
    <definedName name="RichlandMT_ConstrEq_N2O_50HP75">'Off-Road'!$J$81</definedName>
    <definedName name="RichlandMT_ConstrEq_N2O_75HP100">'Off-Road'!$J$82</definedName>
    <definedName name="RichlandMT_ConstrEq_NOx_100HP175">'Off-Road'!$B$83</definedName>
    <definedName name="RichlandMT_ConstrEq_NOx_11HP16">'Off-Road'!$B$77</definedName>
    <definedName name="RichlandMT_ConstrEq_NOx_16HP25">'Off-Road'!$B$78</definedName>
    <definedName name="RichlandMT_ConstrEq_NOx_175HP300">'Off-Road'!$B$84</definedName>
    <definedName name="RichlandMT_ConstrEq_NOx_25HP40">'Off-Road'!$B$79</definedName>
    <definedName name="RichlandMT_ConstrEq_NOx_40HP50">'Off-Road'!$B$80</definedName>
    <definedName name="RichlandMT_ConstrEq_NOx_50HP75">'Off-Road'!$B$81</definedName>
    <definedName name="RichlandMT_ConstrEq_NOx_75HP100">'Off-Road'!$B$82</definedName>
    <definedName name="RichlandMT_ConstrEq_PM10_100HP175">'Off-Road'!$C$83</definedName>
    <definedName name="RichlandMT_ConstrEq_PM10_11HP16">'Off-Road'!$C$77</definedName>
    <definedName name="RichlandMT_ConstrEq_PM10_16HP25">'Off-Road'!$C$78</definedName>
    <definedName name="RichlandMT_ConstrEq_PM10_175HP300">'Off-Road'!$C$84</definedName>
    <definedName name="RichlandMT_ConstrEq_PM10_25HP40">'Off-Road'!$C$79</definedName>
    <definedName name="RichlandMT_ConstrEq_PM10_40HP50">'Off-Road'!$C$80</definedName>
    <definedName name="RichlandMT_ConstrEq_PM10_50HP75">'Off-Road'!$C$81</definedName>
    <definedName name="RichlandMT_ConstrEq_PM10_75HP100">'Off-Road'!$C$82</definedName>
    <definedName name="RichlandMT_ConstrEq_PM25_100HP175">'Off-Road'!$G$83</definedName>
    <definedName name="RichlandMT_ConstrEq_PM25_11HP16">'Off-Road'!$G$77</definedName>
    <definedName name="RichlandMT_ConstrEq_PM25_16HP25">'Off-Road'!$G$78</definedName>
    <definedName name="RichlandMT_ConstrEq_PM25_175HP300">'Off-Road'!$G$84</definedName>
    <definedName name="RichlandMT_ConstrEq_PM25_25HP40">'Off-Road'!$G$79</definedName>
    <definedName name="RichlandMT_ConstrEq_PM25_40HP50">'Off-Road'!$G$80</definedName>
    <definedName name="RichlandMT_ConstrEq_PM25_50HP75">'Off-Road'!$G$81</definedName>
    <definedName name="RichlandMT_ConstrEq_PM25_75HP100">'Off-Road'!$G$82</definedName>
    <definedName name="RichlandMT_ConstrEq_SO2_100HP175">'Off-Road'!$D$83</definedName>
    <definedName name="RichlandMT_ConstrEq_SO2_11HP16">'Off-Road'!$D$77</definedName>
    <definedName name="RichlandMT_ConstrEq_SO2_16HP25">'Off-Road'!$D$78</definedName>
    <definedName name="RichlandMT_ConstrEq_SO2_175HP300">'Off-Road'!$D$84</definedName>
    <definedName name="RichlandMT_ConstrEq_SO2_25HP40">'Off-Road'!$D$79</definedName>
    <definedName name="RichlandMT_ConstrEq_SO2_40HP50">'Off-Road'!$D$80</definedName>
    <definedName name="RichlandMT_ConstrEq_SO2_50HP75">'Off-Road'!$D$81</definedName>
    <definedName name="RichlandMT_ConstrEq_SO2_75HP100">'Off-Road'!$D$82</definedName>
    <definedName name="RichlandMT_ConstrEq_VOC_100HP175">'Off-Road'!$F$83</definedName>
    <definedName name="RichlandMT_ConstrEq_VOC_11HP16">'Off-Road'!$F$77</definedName>
    <definedName name="RichlandMT_ConstrEq_VOC_16HP25">'Off-Road'!$F$78</definedName>
    <definedName name="RichlandMT_ConstrEq_VOC_175HP300">'Off-Road'!$F$84</definedName>
    <definedName name="RichlandMT_ConstrEq_VOC_25HP40">'Off-Road'!$F$79</definedName>
    <definedName name="RichlandMT_ConstrEq_VOC_40HP50">'Off-Road'!$F$80</definedName>
    <definedName name="RichlandMT_ConstrEq_VOC_50HP75">'Off-Road'!$F$81</definedName>
    <definedName name="RichlandMT_ConstrEq_VOC_75HP100">'Off-Road'!$F$82</definedName>
    <definedName name="RichlandMT_construct_year">'Off-Road'!$A$76</definedName>
    <definedName name="RichlandMT_HDDV_CH4">'On-Road_Mobile'!$I$63</definedName>
    <definedName name="RichlandMT_HDDV_CO">'On-Road_Mobile'!$F$63</definedName>
    <definedName name="RichlandMT_HDDV_CO2">'On-Road_Mobile'!$H$63</definedName>
    <definedName name="RichlandMT_HDDV_N2O">'On-Road_Mobile'!$J$63</definedName>
    <definedName name="RichlandMT_HDDV_NOx">'On-Road_Mobile'!$B$63</definedName>
    <definedName name="RichlandMT_HDDV_PM10">'On-Road_Mobile'!$C$63</definedName>
    <definedName name="RichlandMT_HDDV_PM25">'On-Road_Mobile'!$D$63</definedName>
    <definedName name="RichlandMT_HDDV_SOx">'On-Road_Mobile'!$E$63</definedName>
    <definedName name="RichlandMT_HDDV_VOC">'On-Road_Mobile'!$G$63</definedName>
    <definedName name="RichlandMT_LDDT_CH4">'On-Road_Mobile'!$I$22</definedName>
    <definedName name="RichlandMT_LDDT_CO">'On-Road_Mobile'!$F$22</definedName>
    <definedName name="RichlandMT_LDDT_CO2">'On-Road_Mobile'!$H$22</definedName>
    <definedName name="RichlandMT_LDDT_N2O">'On-Road_Mobile'!$J$22</definedName>
    <definedName name="RichlandMT_LDDT_NOx">'On-Road_Mobile'!$B$22</definedName>
    <definedName name="RichlandMT_LDDT_PM10">'On-Road_Mobile'!$C$22</definedName>
    <definedName name="RichlandMT_LDDT_PM25">'On-Road_Mobile'!$D$22</definedName>
    <definedName name="RichlandMT_LDDT_SOx">'On-Road_Mobile'!$E$22</definedName>
    <definedName name="RichlandMT_LDDT_VOC">'On-Road_Mobile'!$G$22</definedName>
    <definedName name="RichlandMT_LDGT_CH4">'On-Road_Mobile'!$I$21</definedName>
    <definedName name="RichlandMT_LDGT_CO">'On-Road_Mobile'!$F$21</definedName>
    <definedName name="RichlandMT_LDGT_CO2">'On-Road_Mobile'!$H$21</definedName>
    <definedName name="RichlandMT_LDGT_N2O">'On-Road_Mobile'!$J$21</definedName>
    <definedName name="RichlandMT_LDGT_NOx">'On-Road_Mobile'!$B$21</definedName>
    <definedName name="RichlandMT_LDGT_PM10">'On-Road_Mobile'!$C$21</definedName>
    <definedName name="RichlandMT_LDGT_PM25">'On-Road_Mobile'!$D$21</definedName>
    <definedName name="RichlandMT_LDGT_SOx">'On-Road_Mobile'!$E$21</definedName>
    <definedName name="RichlandMT_LDGT_VOC">'On-Road_Mobile'!$G$21</definedName>
    <definedName name="RichlandMT_og_equip_year">'Off-Road'!$A$194</definedName>
    <definedName name="RichlandMT_OGEq_CH4_1000HP1200">'Off-Road'!$I$206</definedName>
    <definedName name="RichlandMT_OGEq_CH4_100HP175">'Off-Road'!$I$201</definedName>
    <definedName name="RichlandMT_OGEq_CH4_1200HP2000">'Off-Road'!$I$207</definedName>
    <definedName name="RichlandMT_OGEq_CH4_16HP25">'Off-Road'!$I$196</definedName>
    <definedName name="RichlandMT_OGEq_CH4_175HP300">'Off-Road'!$I$202</definedName>
    <definedName name="RichlandMT_OGEq_CH4_2000HP3000">'Off-Road'!$I$208</definedName>
    <definedName name="RichlandMT_OGEq_CH4_25HP40">'Off-Road'!$I$197</definedName>
    <definedName name="RichlandMT_OGEq_CH4_300HP600">'Off-Road'!$I$203</definedName>
    <definedName name="RichlandMT_OGEq_CH4_40HP50">'Off-Road'!$I$198</definedName>
    <definedName name="RichlandMT_OGEq_CH4_50HP75">'Off-Road'!$I$199</definedName>
    <definedName name="RichlandMT_OGEq_CH4_600HP750">'Off-Road'!$I$204</definedName>
    <definedName name="RichlandMT_OGEq_CH4_6HP11">'Off-Road'!$I$195</definedName>
    <definedName name="RichlandMT_OGEq_CH4_750HP1000">'Off-Road'!$I$205</definedName>
    <definedName name="RichlandMT_OGEq_CH4_75HP100">'Off-Road'!$I$200</definedName>
    <definedName name="RichlandMT_OGEq_CO_1000HP1200">'Off-Road'!$E$206</definedName>
    <definedName name="RichlandMT_OGEq_CO_100HP175">'Off-Road'!$E$201</definedName>
    <definedName name="RichlandMT_OGEq_CO_1200HP2000">'Off-Road'!$E$207</definedName>
    <definedName name="RichlandMT_OGEq_CO_16HP25">'Off-Road'!$E$196</definedName>
    <definedName name="RichlandMT_OGEq_CO_175HP300">'Off-Road'!$E$202</definedName>
    <definedName name="RichlandMT_OGEq_CO_2000HP3000">'Off-Road'!$E$208</definedName>
    <definedName name="RichlandMT_OGEq_CO_25HP40">'Off-Road'!$E$197</definedName>
    <definedName name="RichlandMT_OGEq_CO_300HP600">'Off-Road'!$E$203</definedName>
    <definedName name="RichlandMT_OGEq_CO_40HP50">'Off-Road'!$E$198</definedName>
    <definedName name="RichlandMT_OGEq_CO_50HP75">'Off-Road'!$E$199</definedName>
    <definedName name="RichlandMT_OGEq_CO_600HP750">'Off-Road'!$E$204</definedName>
    <definedName name="RichlandMT_OGEq_CO_6HP11">'Off-Road'!$E$195</definedName>
    <definedName name="RichlandMT_OGEq_CO_750HP1000">'Off-Road'!$E$205</definedName>
    <definedName name="RichlandMT_OGEq_CO_75HP100">'Off-Road'!$E$200</definedName>
    <definedName name="RichlandMT_OGEq_CO2_1000HP1200">'Off-Road'!$H$206</definedName>
    <definedName name="RichlandMT_OGEq_CO2_100HP175">'Off-Road'!$H$201</definedName>
    <definedName name="RichlandMT_OGEq_CO2_1200HP2000">'Off-Road'!$H$207</definedName>
    <definedName name="RichlandMT_OGEq_CO2_16HP25">'Off-Road'!$H$196</definedName>
    <definedName name="RichlandMT_OGEq_CO2_175HP300">'Off-Road'!$H$202</definedName>
    <definedName name="RichlandMT_OGEq_CO2_2000HP3000">'Off-Road'!$H$208</definedName>
    <definedName name="RichlandMT_OGEq_CO2_25HP40">'Off-Road'!$H$197</definedName>
    <definedName name="RichlandMT_OGEq_CO2_300HP600">'Off-Road'!$H$203</definedName>
    <definedName name="RichlandMT_OGEq_CO2_40HP50">'Off-Road'!$H$198</definedName>
    <definedName name="RichlandMT_OGEq_CO2_50HP75">'Off-Road'!$H$199</definedName>
    <definedName name="RichlandMT_OGEq_CO2_600HP750">'Off-Road'!$H$204</definedName>
    <definedName name="RichlandMT_OGEq_CO2_6HP11">'Off-Road'!$H$195</definedName>
    <definedName name="RichlandMT_OGEq_CO2_750HP1000">'Off-Road'!$H$205</definedName>
    <definedName name="RichlandMT_OGEq_CO2_75HP100">'Off-Road'!$H$200</definedName>
    <definedName name="RichlandMT_OGEq_Desc1">'Off-Road'!$A$209</definedName>
    <definedName name="RichlandMT_OGEq_Desc2">'Off-Road'!$A$210</definedName>
    <definedName name="RichlandMT_OGEq_N2O_1000HP1200">'Off-Road'!$J$206</definedName>
    <definedName name="RichlandMT_OGEq_N2O_100HP175">'Off-Road'!$J$201</definedName>
    <definedName name="RichlandMT_OGEq_N2O_1200HP2000">'Off-Road'!$J$207</definedName>
    <definedName name="RichlandMT_OGEq_N2O_16HP25">'Off-Road'!$J$196</definedName>
    <definedName name="RichlandMT_OGEq_N2O_175HP300">'Off-Road'!$J$202</definedName>
    <definedName name="RichlandMT_OGEq_N2O_2000HP3000">'Off-Road'!$J$208</definedName>
    <definedName name="RichlandMT_OGEq_N2O_25HP40">'Off-Road'!$J$197</definedName>
    <definedName name="RichlandMT_OGEq_N2O_300HP600">'Off-Road'!$J$203</definedName>
    <definedName name="RichlandMT_OGEq_N2O_40HP50">'Off-Road'!$J$198</definedName>
    <definedName name="RichlandMT_OGEq_N2O_50HP75">'Off-Road'!$J$199</definedName>
    <definedName name="RichlandMT_OGEq_N2O_600HP750">'Off-Road'!$J$204</definedName>
    <definedName name="RichlandMT_OGEq_N2O_6HP11">'Off-Road'!$J$195</definedName>
    <definedName name="RichlandMT_OGEq_N2O_750HP1000">'Off-Road'!$J$205</definedName>
    <definedName name="RichlandMT_OGEq_N2O_75HP100">'Off-Road'!$J$200</definedName>
    <definedName name="RichlandMT_OGEq_NOx_1000HP1200">'Off-Road'!$B$206</definedName>
    <definedName name="RichlandMT_OGEq_NOx_100HP175">'Off-Road'!$B$201</definedName>
    <definedName name="RichlandMT_OGEq_NOx_1200HP2000">'Off-Road'!$B$207</definedName>
    <definedName name="RichlandMT_OGEq_NOx_16HP25">'Off-Road'!$B$196</definedName>
    <definedName name="RichlandMT_OGEq_NOx_175HP300">'Off-Road'!$B$202</definedName>
    <definedName name="RichlandMT_OGEq_NOx_2000HP3000">'Off-Road'!$B$208</definedName>
    <definedName name="RichlandMT_OGEq_NOx_25HP40">'Off-Road'!$B$197</definedName>
    <definedName name="RichlandMT_OGEq_NOx_300HP600">'Off-Road'!$B$203</definedName>
    <definedName name="RichlandMT_OGEq_NOx_40HP50">'Off-Road'!$B$198</definedName>
    <definedName name="RichlandMT_OGEq_NOx_50HP75">'Off-Road'!$B$199</definedName>
    <definedName name="RichlandMT_OGEq_NOx_600HP750">'Off-Road'!$B$204</definedName>
    <definedName name="RichlandMT_OGEq_NOx_6HP11">'Off-Road'!$B$195</definedName>
    <definedName name="RichlandMT_OGEq_NOx_750HP1000">'Off-Road'!$B$205</definedName>
    <definedName name="RichlandMT_OGEq_NOx_75HP100">'Off-Road'!$B$200</definedName>
    <definedName name="RichlandMT_OGEq_PM10_1000HP1200">'Off-Road'!$C$206</definedName>
    <definedName name="RichlandMT_OGEq_PM10_100HP175">'Off-Road'!$C$201</definedName>
    <definedName name="RichlandMT_OGEq_PM10_1200HP2000">'Off-Road'!$C$207</definedName>
    <definedName name="RichlandMT_OGEq_PM10_16HP25">'Off-Road'!$C$196</definedName>
    <definedName name="RichlandMT_OGEq_PM10_175HP300">'Off-Road'!$C$202</definedName>
    <definedName name="RichlandMT_OGEq_PM10_2000HP3000">'Off-Road'!$C$208</definedName>
    <definedName name="RichlandMT_OGEq_PM10_25HP40">'Off-Road'!$C$197</definedName>
    <definedName name="RichlandMT_OGEq_PM10_300HP600">'Off-Road'!$C$203</definedName>
    <definedName name="RichlandMT_OGEq_PM10_40HP50">'Off-Road'!$C$198</definedName>
    <definedName name="RichlandMT_OGEq_PM10_50HP75">'Off-Road'!$C$199</definedName>
    <definedName name="RichlandMT_OGEq_PM10_600HP750">'Off-Road'!$C$204</definedName>
    <definedName name="RichlandMT_OGEq_PM10_6HP11">'Off-Road'!$C$195</definedName>
    <definedName name="RichlandMT_OGEq_PM10_750HP1000">'Off-Road'!$C$205</definedName>
    <definedName name="RichlandMT_OGEq_PM10_75HP100">'Off-Road'!$C$200</definedName>
    <definedName name="RichlandMT_OGEq_PM25_1000HP1200">'Off-Road'!$G$206</definedName>
    <definedName name="RichlandMT_OGEq_PM25_100HP175">'Off-Road'!$G$201</definedName>
    <definedName name="RichlandMT_OGEq_PM25_1200HP2000">'Off-Road'!$G$207</definedName>
    <definedName name="RichlandMT_OGEq_PM25_16HP25">'Off-Road'!$G$196</definedName>
    <definedName name="RichlandMT_OGEq_PM25_175HP300">'Off-Road'!$G$202</definedName>
    <definedName name="RichlandMT_OGEq_PM25_2000HP3000">'Off-Road'!$G$208</definedName>
    <definedName name="RichlandMT_OGEq_PM25_25HP40">'Off-Road'!$G$197</definedName>
    <definedName name="RichlandMT_OGEq_PM25_300HP600">'Off-Road'!$G$203</definedName>
    <definedName name="RichlandMT_OGEq_PM25_40HP50">'Off-Road'!$G$198</definedName>
    <definedName name="RichlandMT_OGEq_PM25_50HP75">'Off-Road'!$G$199</definedName>
    <definedName name="RichlandMT_OGEq_PM25_600HP750">'Off-Road'!$G$204</definedName>
    <definedName name="RichlandMT_OGEq_PM25_6HP11">'Off-Road'!$G$195</definedName>
    <definedName name="RichlandMT_OGEq_PM25_750HP1000">'Off-Road'!$G$205</definedName>
    <definedName name="RichlandMT_OGEq_PM25_75HP100">'Off-Road'!$G$200</definedName>
    <definedName name="RichlandMT_OGEq_SO2_1000HP1200">'Off-Road'!$D$206</definedName>
    <definedName name="RichlandMT_OGEq_SO2_100HP175">'Off-Road'!$D$201</definedName>
    <definedName name="RichlandMT_OGEq_SO2_1200HP2000">'Off-Road'!$D$207</definedName>
    <definedName name="RichlandMT_OGEq_SO2_16HP25">'Off-Road'!$D$196</definedName>
    <definedName name="RichlandMT_OGEq_SO2_175HP300">'Off-Road'!$D$202</definedName>
    <definedName name="RichlandMT_OGEq_SO2_2000HP3000">'Off-Road'!$D$208</definedName>
    <definedName name="RichlandMT_OGEq_SO2_25HP40">'Off-Road'!$D$197</definedName>
    <definedName name="RichlandMT_OGEq_SO2_300HP600">'Off-Road'!$D$203</definedName>
    <definedName name="RichlandMT_OGEq_SO2_40HP50">'Off-Road'!$D$198</definedName>
    <definedName name="RichlandMT_OGEq_SO2_50HP75">'Off-Road'!$D$199</definedName>
    <definedName name="RichlandMT_OGEq_SO2_600HP750">'Off-Road'!$D$204</definedName>
    <definedName name="RichlandMT_OGEq_SO2_6HP11">'Off-Road'!$D$195</definedName>
    <definedName name="RichlandMT_OGEq_SO2_750HP1000">'Off-Road'!$D$205</definedName>
    <definedName name="RichlandMT_OGEq_SO2_75HP100">'Off-Road'!$D$200</definedName>
    <definedName name="RichlandMT_OGEq_VOC_1000HP1200">'Off-Road'!$F$206</definedName>
    <definedName name="RichlandMT_OGEq_VOC_100HP175">'Off-Road'!$F$201</definedName>
    <definedName name="RichlandMT_OGEq_VOC_1200HP2000">'Off-Road'!$F$207</definedName>
    <definedName name="RichlandMT_OGEq_VOC_16HP25">'Off-Road'!$F$196</definedName>
    <definedName name="RichlandMT_OGEq_VOC_175HP300">'Off-Road'!$F$202</definedName>
    <definedName name="RichlandMT_OGEq_VOC_2000HP3000">'Off-Road'!$F$208</definedName>
    <definedName name="RichlandMT_OGEq_VOC_25HP40">'Off-Road'!$F$197</definedName>
    <definedName name="RichlandMT_OGEq_VOC_300HP600">'Off-Road'!$F$203</definedName>
    <definedName name="RichlandMT_OGEq_VOC_40HP50">'Off-Road'!$F$198</definedName>
    <definedName name="RichlandMT_OGEq_VOC_50HP75">'Off-Road'!$F$199</definedName>
    <definedName name="RichlandMT_OGEq_VOC_600HP750">'Off-Road'!$F$204</definedName>
    <definedName name="RichlandMT_OGEq_VOC_6HP11">'Off-Road'!$F$195</definedName>
    <definedName name="RichlandMT_OGEq_VOC_750HP1000">'Off-Road'!$F$205</definedName>
    <definedName name="RichlandMT_OGEq_VOC_75HP100">'Off-Road'!$F$200</definedName>
    <definedName name="RichlandMT_ONRD_DESCRIPT">'On-Road_Mobile'!$A$23</definedName>
    <definedName name="RichlandMT_precip_days">Wind_Climate_Meteorology!$E$79</definedName>
    <definedName name="RichlandMT_silt">Fugitive_Dust!$D$106</definedName>
    <definedName name="RichlandMT_silt_descript">Fugitive_Dust!$E$106</definedName>
    <definedName name="RichlandMT_Winds_Avg_Fastest">Wind_Climate_Meteorology!$B$12</definedName>
    <definedName name="Rock_Concrete_Conveyor_PM10">Fugitive_Dust!$B$92</definedName>
    <definedName name="Rock_Concrete_Conveyor_PM25">Fugitive_Dust!$C$92</definedName>
    <definedName name="Rock_Concrete_Desc1">Fugitive_Dust!$A$95</definedName>
    <definedName name="Rock_Concrete_Desc2">Fugitive_Dust!$A$96</definedName>
    <definedName name="Rock_Concrete_Desc3">Fugitive_Dust!$A$97</definedName>
    <definedName name="Rock_Concrete_Fines_Crushing_PM10">Fugitive_Dust!$B$89</definedName>
    <definedName name="Rock_Concrete_Fines_Crushing_PM25">Fugitive_Dust!$C$89</definedName>
    <definedName name="Rock_Concrete_Fines_Screening_PM10">Fugitive_Dust!$B$91</definedName>
    <definedName name="Rock_Concrete_Fines_Screening_PM25">Fugitive_Dust!$C$91</definedName>
    <definedName name="Rock_Concrete_Screening_PM10">Fugitive_Dust!$B$90</definedName>
    <definedName name="Rock_Concrete_Screening_PM25">Fugitive_Dust!$C$90</definedName>
    <definedName name="Rock_Concrete_Tertiary_Crushing_PM10">Fugitive_Dust!$B$88</definedName>
    <definedName name="Rock_Concrete_Tertiary_Crushing_PM25">Fugitive_Dust!$C$88</definedName>
    <definedName name="Rock_Concrete_Transfer_PM10">Fugitive_Dust!$B$94</definedName>
    <definedName name="Rock_Concrete_Transfer_PM25">Fugitive_Dust!$C$94</definedName>
    <definedName name="Rock_Concrete_Unloading_PM10">Fugitive_Dust!$B$93</definedName>
    <definedName name="Rock_Concrete_Unloading_PM25">Fugitive_Dust!$C$93</definedName>
    <definedName name="SanJuanNM_ConstrEq_CH4_100HP175">'Off-Road'!$I$97</definedName>
    <definedName name="SanJuanNM_ConstrEq_CH4_11HP16">'Off-Road'!$I$91</definedName>
    <definedName name="SanJuanNM_ConstrEq_CH4_16HP25">'Off-Road'!$I$92</definedName>
    <definedName name="SanJuanNM_ConstrEq_CH4_175HP300">'Off-Road'!$I$98</definedName>
    <definedName name="SanJuanNM_ConstrEq_CH4_25HP40">'Off-Road'!$I$93</definedName>
    <definedName name="SanJuanNM_ConstrEq_CH4_40HP50">'Off-Road'!$I$94</definedName>
    <definedName name="SanJuanNM_ConstrEq_CH4_50HP75">'Off-Road'!$I$95</definedName>
    <definedName name="SanJuanNM_ConstrEq_CH4_75HP100">'Off-Road'!$I$96</definedName>
    <definedName name="SanJuanNM_ConstrEq_CO_100HP175">'Off-Road'!$E$97</definedName>
    <definedName name="SanJuanNM_ConstrEq_CO_11HP16">'Off-Road'!$E$91</definedName>
    <definedName name="SanJuanNM_ConstrEq_CO_16HP25">'Off-Road'!$E$92</definedName>
    <definedName name="SanJuanNM_ConstrEq_CO_175HP300">'Off-Road'!$E$98</definedName>
    <definedName name="SanJuanNM_ConstrEq_CO_25HP40">'Off-Road'!$E$93</definedName>
    <definedName name="SanJuanNM_ConstrEq_CO_40HP50">'Off-Road'!$E$94</definedName>
    <definedName name="SanJuanNM_ConstrEq_CO_50HP75">'Off-Road'!$E$95</definedName>
    <definedName name="SanJuanNM_ConstrEq_CO_75HP100">'Off-Road'!$E$96</definedName>
    <definedName name="SanJuanNM_ConstrEq_CO2_100HP175">'Off-Road'!$H$97</definedName>
    <definedName name="SanJuanNM_ConstrEq_CO2_11HP16">'Off-Road'!$H$91</definedName>
    <definedName name="SanJuanNM_ConstrEq_CO2_16HP25">'Off-Road'!$H$92</definedName>
    <definedName name="SanJuanNM_ConstrEq_CO2_175HP300">'Off-Road'!$H$98</definedName>
    <definedName name="SanJuanNM_ConstrEq_CO2_25HP40">'Off-Road'!$H$93</definedName>
    <definedName name="SanJuanNM_ConstrEq_CO2_40HP50">'Off-Road'!$H$94</definedName>
    <definedName name="SanJuanNM_ConstrEq_CO2_50HP75">'Off-Road'!$H$95</definedName>
    <definedName name="SanJuanNM_ConstrEq_CO2_75HP100">'Off-Road'!$H$96</definedName>
    <definedName name="SanJuanNM_ConstrEq_Desc1">'Off-Road'!$A$99</definedName>
    <definedName name="SanJuanNM_ConstrEq_Desc2">'Off-Road'!$A$100</definedName>
    <definedName name="SanJuanNM_ConstrEq_N2O_100HP175">'Off-Road'!$J$97</definedName>
    <definedName name="SanJuanNM_ConstrEq_N2O_11HP16">'Off-Road'!$J$91</definedName>
    <definedName name="SanJuanNM_ConstrEq_N2O_16HP25">'Off-Road'!$J$92</definedName>
    <definedName name="SanJuanNM_ConstrEq_N2O_175HP300">'Off-Road'!$J$98</definedName>
    <definedName name="SanJuanNM_ConstrEq_N2O_25HP40">'Off-Road'!$J$93</definedName>
    <definedName name="SanJuanNM_ConstrEq_N2O_40HP50">'Off-Road'!$J$94</definedName>
    <definedName name="SanJuanNM_ConstrEq_N2O_50HP75">'Off-Road'!$J$95</definedName>
    <definedName name="SanJuanNM_ConstrEq_N2O_75HP100">'Off-Road'!$J$96</definedName>
    <definedName name="SanJuanNM_ConstrEq_NOx_100HP175">'Off-Road'!$B$97</definedName>
    <definedName name="SanJuanNM_ConstrEq_NOx_11HP16">'Off-Road'!$B$91</definedName>
    <definedName name="SanJuanNM_ConstrEq_NOx_16HP25">'Off-Road'!$B$92</definedName>
    <definedName name="SanJuanNM_ConstrEq_NOx_175HP300">'Off-Road'!$B$98</definedName>
    <definedName name="SanJuanNM_ConstrEq_NOx_25HP40">'Off-Road'!$B$93</definedName>
    <definedName name="SanJuanNM_ConstrEq_NOx_40HP50">'Off-Road'!$B$94</definedName>
    <definedName name="SanJuanNM_ConstrEq_NOx_50HP75">'Off-Road'!$B$95</definedName>
    <definedName name="SanJuanNM_ConstrEq_NOx_75HP100">'Off-Road'!$B$96</definedName>
    <definedName name="SanJuanNM_ConstrEq_PM10_100HP175">'Off-Road'!$C$97</definedName>
    <definedName name="SanJuanNM_ConstrEq_PM10_11HP16">'Off-Road'!$C$91</definedName>
    <definedName name="SanJuanNM_ConstrEq_PM10_16HP25">'Off-Road'!$C$92</definedName>
    <definedName name="SanJuanNM_ConstrEq_PM10_175HP300">'Off-Road'!$C$98</definedName>
    <definedName name="SanJuanNM_ConstrEq_PM10_25HP40">'Off-Road'!$C$93</definedName>
    <definedName name="SanJuanNM_ConstrEq_PM10_40HP50">'Off-Road'!$C$94</definedName>
    <definedName name="SanJuanNM_ConstrEq_PM10_50HP75">'Off-Road'!$C$95</definedName>
    <definedName name="SanJuanNM_ConstrEq_PM10_75HP100">'Off-Road'!$C$96</definedName>
    <definedName name="SanJuanNM_ConstrEq_PM25_100HP175">'Off-Road'!$G$97</definedName>
    <definedName name="SanJuanNM_ConstrEq_PM25_11HP16">'Off-Road'!$G$91</definedName>
    <definedName name="SanJuanNM_ConstrEq_PM25_16HP25">'Off-Road'!$G$92</definedName>
    <definedName name="SanJuanNM_ConstrEq_PM25_175HP300">'Off-Road'!$G$98</definedName>
    <definedName name="SanJuanNM_ConstrEq_PM25_25HP40">'Off-Road'!$G$93</definedName>
    <definedName name="SanJuanNM_ConstrEq_PM25_40HP50">'Off-Road'!$G$94</definedName>
    <definedName name="SanJuanNM_ConstrEq_PM25_50HP75">'Off-Road'!$G$95</definedName>
    <definedName name="SanJuanNM_ConstrEq_PM25_75HP100">'Off-Road'!$G$96</definedName>
    <definedName name="SanJuanNM_ConstrEq_SO2_100HP175">'Off-Road'!$D$97</definedName>
    <definedName name="SanJuanNM_ConstrEq_SO2_11HP16">'Off-Road'!$D$91</definedName>
    <definedName name="SanJuanNM_ConstrEq_SO2_16HP25">'Off-Road'!$D$92</definedName>
    <definedName name="SanJuanNM_ConstrEq_SO2_175HP300">'Off-Road'!$D$98</definedName>
    <definedName name="SanJuanNM_ConstrEq_SO2_25HP40">'Off-Road'!$D$93</definedName>
    <definedName name="SanJuanNM_ConstrEq_SO2_40HP50">'Off-Road'!$D$94</definedName>
    <definedName name="SanJuanNM_ConstrEq_SO2_50HP75">'Off-Road'!$D$95</definedName>
    <definedName name="SanJuanNM_ConstrEq_SO2_75HP100">'Off-Road'!$D$96</definedName>
    <definedName name="SanJuanNM_ConstrEq_VOC_100HP175">'Off-Road'!$F$97</definedName>
    <definedName name="SanJuanNM_ConstrEq_VOC_11HP16">'Off-Road'!$F$91</definedName>
    <definedName name="SanJuanNM_ConstrEq_VOC_16HP25">'Off-Road'!$F$92</definedName>
    <definedName name="SanJuanNM_ConstrEq_VOC_175HP300">'Off-Road'!$F$98</definedName>
    <definedName name="SanJuanNM_ConstrEq_VOC_25HP40">'Off-Road'!$F$93</definedName>
    <definedName name="SanJuanNM_ConstrEq_VOC_40HP50">'Off-Road'!$F$94</definedName>
    <definedName name="SanJuanNM_ConstrEq_VOC_50HP75">'Off-Road'!$F$95</definedName>
    <definedName name="SanJuanNM_ConstrEq_VOC_75HP100">'Off-Road'!$F$96</definedName>
    <definedName name="SanJuanNM_construct_year">'Off-Road'!$A$90</definedName>
    <definedName name="SanJuanNM_HDDV_CH4">'On-Road_Mobile'!$I$75</definedName>
    <definedName name="SanJuanNM_HDDV_CO">'On-Road_Mobile'!$F$75</definedName>
    <definedName name="SanJuanNM_HDDV_CO2">'On-Road_Mobile'!$H$75</definedName>
    <definedName name="SanJuanNM_HDDV_N2O">'On-Road_Mobile'!$J$75</definedName>
    <definedName name="SanJuanNM_HDDV_NOx">'On-Road_Mobile'!$B$75</definedName>
    <definedName name="SanJuanNM_HDDV_PM10">'On-Road_Mobile'!$C$75</definedName>
    <definedName name="SanJuanNM_HDDV_PM25">'On-Road_Mobile'!$D$75</definedName>
    <definedName name="SanJuanNM_HDDV_SOx">'On-Road_Mobile'!$E$75</definedName>
    <definedName name="SanJuanNM_HDDV_VOC">'On-Road_Mobile'!$G$75</definedName>
    <definedName name="SanJuanNM_LDDT_CH4">'On-Road_Mobile'!$I$36</definedName>
    <definedName name="SanJuanNM_LDDT_CO">'On-Road_Mobile'!$F$36</definedName>
    <definedName name="SanJuanNM_LDDT_CO2">'On-Road_Mobile'!$H$36</definedName>
    <definedName name="SanJuanNM_LDDT_N2O">'On-Road_Mobile'!$J$36</definedName>
    <definedName name="SanJuanNM_LDDT_NOx">'On-Road_Mobile'!$B$36</definedName>
    <definedName name="SanJuanNM_LDDT_PM10">'On-Road_Mobile'!$C$36</definedName>
    <definedName name="SanJuanNM_LDDT_PM25">'On-Road_Mobile'!$D$36</definedName>
    <definedName name="SanJuanNM_LDDT_SOx">'On-Road_Mobile'!$E$36</definedName>
    <definedName name="SanJuanNM_LDDT_VOC">'On-Road_Mobile'!$G$36</definedName>
    <definedName name="SanJuanNM_LDGT_CH4">'On-Road_Mobile'!$I$35</definedName>
    <definedName name="SanJuanNM_LDGT_CO">'On-Road_Mobile'!$F$35</definedName>
    <definedName name="SanJuanNM_LDGT_CO2">'On-Road_Mobile'!$H$35</definedName>
    <definedName name="SanJuanNM_LDGT_N2O">'On-Road_Mobile'!$J$35</definedName>
    <definedName name="SanJuanNM_LDGT_NOx">'On-Road_Mobile'!$B$35</definedName>
    <definedName name="SanJuanNM_LDGT_PM10">'On-Road_Mobile'!$C$35</definedName>
    <definedName name="SanJuanNM_LDGT_PM25">'On-Road_Mobile'!$D$35</definedName>
    <definedName name="SanJuanNM_LDGT_SOx">'On-Road_Mobile'!$E$35</definedName>
    <definedName name="SanJuanNM_LDGT_VOC">'On-Road_Mobile'!$G$35</definedName>
    <definedName name="SanJuanNM_og_equip_year">'Off-Road'!$A$214</definedName>
    <definedName name="SanJuanNM_OGEq_CH4_1000HP1200">'Off-Road'!$I$226</definedName>
    <definedName name="SanJuanNM_OGEq_CH4_100HP175">'Off-Road'!$I$221</definedName>
    <definedName name="SanJuanNM_OGEq_CH4_1200HP2000">'Off-Road'!$I$227</definedName>
    <definedName name="SanJuanNM_OGEq_CH4_16HP25">'Off-Road'!$I$216</definedName>
    <definedName name="SanJuanNM_OGEq_CH4_175HP300">'Off-Road'!$I$222</definedName>
    <definedName name="SanJuanNM_OGEq_CH4_2000HP3000">'Off-Road'!$I$228</definedName>
    <definedName name="SanJuanNM_OGEq_CH4_25HP40">'Off-Road'!$I$217</definedName>
    <definedName name="SanJuanNM_OGEq_CH4_300HP600">'Off-Road'!$I$223</definedName>
    <definedName name="SanJuanNM_OGEq_CH4_40HP50">'Off-Road'!$I$218</definedName>
    <definedName name="SanJuanNM_OGEq_CH4_50HP75">'Off-Road'!$I$219</definedName>
    <definedName name="SanJuanNM_OGEq_CH4_600HP750">'Off-Road'!$I$224</definedName>
    <definedName name="SanJuanNM_OGEq_CH4_6HP11">'Off-Road'!$I$215</definedName>
    <definedName name="SanJuanNM_OGEq_CH4_750HP1000">'Off-Road'!$I$225</definedName>
    <definedName name="SanJuanNM_OGEq_CH4_75HP100">'Off-Road'!$I$220</definedName>
    <definedName name="SanJuanNM_OGEq_CO_1000HP1200">'Off-Road'!$E$226</definedName>
    <definedName name="SanJuanNM_OGEq_CO_100HP175">'Off-Road'!$E$221</definedName>
    <definedName name="SanJuanNM_OGEq_CO_1200HP2000">'Off-Road'!$E$227</definedName>
    <definedName name="SanJuanNM_OGEq_CO_16HP25">'Off-Road'!$E$216</definedName>
    <definedName name="SanJuanNM_OGEq_CO_175HP300">'Off-Road'!$E$222</definedName>
    <definedName name="SanJuanNM_OGEq_CO_2000HP3000">'Off-Road'!$E$228</definedName>
    <definedName name="SanJuanNM_OGEq_CO_25HP40">'Off-Road'!$E$217</definedName>
    <definedName name="SanJuanNM_OGEq_CO_300HP600">'Off-Road'!$E$223</definedName>
    <definedName name="SanJuanNM_OGEq_CO_40HP50">'Off-Road'!$E$218</definedName>
    <definedName name="SanJuanNM_OGEq_CO_50HP75">'Off-Road'!$E$219</definedName>
    <definedName name="SanJuanNM_OGEq_CO_600HP750">'Off-Road'!$E$224</definedName>
    <definedName name="SanJuanNM_OGEq_CO_750HP1000">'Off-Road'!$E$225</definedName>
    <definedName name="SanJuanNM_OGEq_CO_75HP100">'Off-Road'!$E$220</definedName>
    <definedName name="SanJuanNM_OGEq_CO2_1000HP1200">'Off-Road'!$H$226</definedName>
    <definedName name="SanJuanNM_OGEq_CO2_100HP175">'Off-Road'!$H$221</definedName>
    <definedName name="SanJuanNM_OGEq_CO2_1200HP2000">'Off-Road'!$H$227</definedName>
    <definedName name="SanJuanNM_OGEq_CO2_16HP25">'Off-Road'!$H$216</definedName>
    <definedName name="SanJuanNM_OGEq_CO2_175HP300">'Off-Road'!$H$222</definedName>
    <definedName name="SanJuanNM_OGEq_CO2_2000HP3000">'Off-Road'!$H$228</definedName>
    <definedName name="SanJuanNM_OGEq_CO2_25HP40">'Off-Road'!$H$217</definedName>
    <definedName name="SanJuanNM_OGEq_CO2_300HP600">'Off-Road'!$H$223</definedName>
    <definedName name="SanJuanNM_OGEq_CO2_40HP50">'Off-Road'!$H$218</definedName>
    <definedName name="SanJuanNM_OGEq_CO2_50HP75">'Off-Road'!$H$219</definedName>
    <definedName name="SanJuanNM_OGEq_CO2_600HP750">'Off-Road'!$H$224</definedName>
    <definedName name="SanJuanNM_OGEq_CO2_6HP11">'Off-Road'!$H$215</definedName>
    <definedName name="SanJuanNM_OGEq_CO2_750HP1000">'Off-Road'!$H$225</definedName>
    <definedName name="SanJuanNM_OGEq_CO2_75HP100">'Off-Road'!$H$220</definedName>
    <definedName name="SanJuanNM_OGEq_Desc1">'Off-Road'!$A$229</definedName>
    <definedName name="SanJuanNM_OGEq_Desc2">'Off-Road'!$A$230</definedName>
    <definedName name="SanJuanNM_OGEq_N2O_1000HP1200">'Off-Road'!$J$226</definedName>
    <definedName name="SanJuanNM_OGEq_N2O_100HP175">'Off-Road'!$J$221</definedName>
    <definedName name="SanJuanNM_OGEq_N2O_1200HP2000">'Off-Road'!$J$227</definedName>
    <definedName name="SanJuanNM_OGEq_N2O_16HP25">'Off-Road'!$J$216</definedName>
    <definedName name="SanJuanNM_OGEq_N2O_175HP300">'Off-Road'!$J$222</definedName>
    <definedName name="SanJuanNM_OGEq_N2O_2000HP3000">'Off-Road'!$J$228</definedName>
    <definedName name="SanJuanNM_OGEq_N2O_25HP40">'Off-Road'!$J$217</definedName>
    <definedName name="SanJuanNM_OGEq_N2O_300HP600">'Off-Road'!$J$223</definedName>
    <definedName name="SanJuanNM_OGEq_N2O_40HP50">'Off-Road'!$J$218</definedName>
    <definedName name="SanJuanNM_OGEq_N2O_50HP75">'Off-Road'!$J$219</definedName>
    <definedName name="SanJuanNM_OGEq_N2O_600HP750">'Off-Road'!$J$224</definedName>
    <definedName name="SanJuanNM_OGEq_N2O_6HP11">'Off-Road'!$J$215</definedName>
    <definedName name="SanJuanNM_OGEq_N2O_750HP1000">'Off-Road'!$J$225</definedName>
    <definedName name="SanJuanNM_OGEq_N2O_75HP100">'Off-Road'!$J$220</definedName>
    <definedName name="SanJuanNM_OGEq_NOx_1000HP1200">'Off-Road'!$B$226</definedName>
    <definedName name="SanJuanNM_OGEq_NOx_100HP175">'Off-Road'!$B$221</definedName>
    <definedName name="SanJuanNM_OGEq_NOx_1200HP2000">'Off-Road'!$B$227</definedName>
    <definedName name="SanJuanNM_OGEq_NOx_16HP25">'Off-Road'!$B$216</definedName>
    <definedName name="SanJuanNM_OGEq_NOx_175HP300">'Off-Road'!$B$222</definedName>
    <definedName name="SanJuanNM_OGEq_NOx_2000HP3000">'Off-Road'!$B$228</definedName>
    <definedName name="SanJuanNM_OGEq_NOx_25HP40">'Off-Road'!$B$217</definedName>
    <definedName name="SanJuanNM_OGEq_NOx_300HP600">'Off-Road'!$B$223</definedName>
    <definedName name="SanJuanNM_OGEq_NOx_40HP50">'Off-Road'!$B$218</definedName>
    <definedName name="SanJuanNM_OGEq_NOx_50HP75">'Off-Road'!$B$219</definedName>
    <definedName name="SanJuanNM_OGEq_NOx_600HP750">'Off-Road'!$B$224</definedName>
    <definedName name="SanJuanNM_OGEq_NOx_6HP11">'Off-Road'!$B$215</definedName>
    <definedName name="SanJuanNM_OGEq_NOx_750HP1000">'Off-Road'!$B$225</definedName>
    <definedName name="SanJuanNM_OGEq_NOx_75HP100">'Off-Road'!$B$220</definedName>
    <definedName name="SanJuanNM_OGEq_PM10_1000HP1200">'Off-Road'!$C$226</definedName>
    <definedName name="SanJuanNM_OGEq_PM10_100HP175">'Off-Road'!$C$221</definedName>
    <definedName name="SanJuanNM_OGEq_PM10_1200HP2000">'Off-Road'!$C$227</definedName>
    <definedName name="SanJuanNM_OGEq_PM10_16HP25">'Off-Road'!$C$216</definedName>
    <definedName name="SanJuanNM_OGEq_PM10_175HP300">'Off-Road'!$C$222</definedName>
    <definedName name="SanJuanNM_OGEq_PM10_2000HP3000">'Off-Road'!$C$228</definedName>
    <definedName name="SanJuanNM_OGEq_PM10_25HP40">'Off-Road'!$C$217</definedName>
    <definedName name="SanJuanNM_OGEq_PM10_300HP600">'Off-Road'!$C$223</definedName>
    <definedName name="SanJuanNM_OGEq_PM10_40HP50">'Off-Road'!$C$218</definedName>
    <definedName name="SanJuanNM_OGEq_PM10_50HP75">'Off-Road'!$C$219</definedName>
    <definedName name="SanJuanNM_OGEq_PM10_600HP750">'Off-Road'!$C$224</definedName>
    <definedName name="SanJuanNM_OGEq_PM10_6HP11">'Off-Road'!$C$215</definedName>
    <definedName name="SanJuanNM_OGEq_PM10_750HP1000">'Off-Road'!$C$225</definedName>
    <definedName name="SanJuanNM_OGEq_PM10_75HP100">'Off-Road'!$C$220</definedName>
    <definedName name="SanJuanNM_OGEq_PM25_1000HP1200">'Off-Road'!$G$226</definedName>
    <definedName name="SanJuanNM_OGEq_PM25_100HP175">'Off-Road'!$G$221</definedName>
    <definedName name="SanJuanNM_OGEq_PM25_1200HP2000">'Off-Road'!$G$227</definedName>
    <definedName name="SanJuanNM_OGEq_PM25_16HP25">'Off-Road'!$G$216</definedName>
    <definedName name="SanJuanNM_OGEq_PM25_175HP300">'Off-Road'!$G$222</definedName>
    <definedName name="SanJuanNM_OGEq_PM25_2000HP3000">'Off-Road'!$G$228</definedName>
    <definedName name="SanJuanNM_OGEq_PM25_25HP40">'Off-Road'!$G$217</definedName>
    <definedName name="SanJuanNM_OGEq_PM25_300HP600">'Off-Road'!$G$223</definedName>
    <definedName name="SanJuanNM_OGEq_PM25_40HP50">'Off-Road'!$G$218</definedName>
    <definedName name="SanJuanNM_OGEq_PM25_50HP75">'Off-Road'!$G$219</definedName>
    <definedName name="SanJuanNM_OGEq_PM25_600HP750">'Off-Road'!$G$224</definedName>
    <definedName name="SanJuanNM_OGEq_PM25_6HP11">'Off-Road'!$G$215</definedName>
    <definedName name="SanJuanNM_OGEq_PM25_750HP1000">'Off-Road'!$G$225</definedName>
    <definedName name="SanJuanNM_OGEq_PM25_75HP100">'Off-Road'!$G$220</definedName>
    <definedName name="SanJuanNM_OGEq_SO_6HP11">'Off-Road'!$E$215</definedName>
    <definedName name="SanJuanNM_OGEq_SO2_1000HP1200">'Off-Road'!$D$226</definedName>
    <definedName name="SanJuanNM_OGEq_SO2_100HP175">'Off-Road'!$D$221</definedName>
    <definedName name="SanJuanNM_OGEq_SO2_1200HP2000">'Off-Road'!$D$227</definedName>
    <definedName name="SanJuanNM_OGEq_SO2_16HP25">'Off-Road'!$D$216</definedName>
    <definedName name="SanJuanNM_OGEq_SO2_175HP300">'Off-Road'!$D$222</definedName>
    <definedName name="SanJuanNM_OGEq_SO2_2000HP3000">'Off-Road'!$D$228</definedName>
    <definedName name="SanJuanNM_OGEq_SO2_25HP40">'Off-Road'!$D$217</definedName>
    <definedName name="SanJuanNM_OGEq_SO2_300HP600">'Off-Road'!$D$223</definedName>
    <definedName name="SanJuanNM_OGEq_SO2_40HP50">'Off-Road'!$D$218</definedName>
    <definedName name="SanJuanNM_OGEq_SO2_50HP75">'Off-Road'!$D$219</definedName>
    <definedName name="SanJuanNM_OGEq_SO2_600HP750">'Off-Road'!$D$224</definedName>
    <definedName name="SanJuanNM_OGEq_SO2_6HP11">'Off-Road'!$D$215</definedName>
    <definedName name="SanJuanNM_OGEq_SO2_750HP1000">'Off-Road'!$D$225</definedName>
    <definedName name="SanJuanNM_OGEq_SO2_75HP100">'Off-Road'!$D$220</definedName>
    <definedName name="SanJuanNM_OGEq_VOC_1000HP1200">'Off-Road'!$F$226</definedName>
    <definedName name="SanJuanNM_OGEq_VOC_100HP175">'Off-Road'!$F$221</definedName>
    <definedName name="SanJuanNM_OGEq_VOC_1200HP2000">'Off-Road'!$F$227</definedName>
    <definedName name="SanJuanNM_OGEq_VOC_16HP25">'Off-Road'!$F$216</definedName>
    <definedName name="SanJuanNM_OGEq_VOC_175HP300">'Off-Road'!$F$222</definedName>
    <definedName name="SanJuanNM_OGEq_VOC_2000HP3000">'Off-Road'!$F$228</definedName>
    <definedName name="SanJuanNM_OGEq_VOC_25HP40">'Off-Road'!$F$217</definedName>
    <definedName name="SanJuanNM_OGEq_VOC_300HP600">'Off-Road'!$F$223</definedName>
    <definedName name="SanJuanNM_OGEq_VOC_40HP50">'Off-Road'!$F$218</definedName>
    <definedName name="SanJuanNM_OGEq_VOC_50HP75">'Off-Road'!$F$219</definedName>
    <definedName name="SanJuanNM_OGEq_VOC_600HP750">'Off-Road'!$F$224</definedName>
    <definedName name="SanJuanNM_OGEq_VOC_6HP11">'Off-Road'!$F$215</definedName>
    <definedName name="SanJuanNM_OGEq_VOC_750HP1000">'Off-Road'!$F$225</definedName>
    <definedName name="SanJuanNM_OGEq_VOC_75HP100">'Off-Road'!$F$220</definedName>
    <definedName name="SanJuanNM_ONRD_DESCRIPT">'On-Road_Mobile'!$A$37</definedName>
    <definedName name="SanJuanNM_precip_days">Wind_Climate_Meteorology!$E$76</definedName>
    <definedName name="SanJuanNM_silt">Fugitive_Dust!$D$110</definedName>
    <definedName name="SanJuanNM_silt_descript">Fugitive_Dust!$E$110</definedName>
    <definedName name="SanJuanNM_Winds_Avg_Fastest">Wind_Climate_Meteorology!$B$13</definedName>
    <definedName name="SE_NewMex_precip_days">Wind_Climate_Meteorology!$E$75</definedName>
    <definedName name="SE_NewMex_silt">Fugitive_Dust!$D$103</definedName>
    <definedName name="SE_Wyo_precip_days">Wind_Climate_Meteorology!#REF!</definedName>
    <definedName name="SE_Wyo_silt">Fugitive_Dust!#REF!</definedName>
    <definedName name="Silt_descript_1">Fugitive_Dust!$E$103</definedName>
    <definedName name="Silt_descript_2">Fugitive_Dust!$E$104</definedName>
    <definedName name="Silt_descript_3">Fugitive_Dust!#REF!</definedName>
    <definedName name="Silt_descript_4">Fugitive_Dust!#REF!</definedName>
    <definedName name="Silt_descript_5">Fugitive_Dust!#REF!</definedName>
    <definedName name="Silt_descript_6">Fugitive_Dust!#REF!</definedName>
    <definedName name="Silt_descript_7">Fugitive_Dust!#REF!</definedName>
    <definedName name="SurfDist_Desc1">Fugitive_Dust!$A$9</definedName>
    <definedName name="SurfDist_Desc2">Fugitive_Dust!$A$10</definedName>
    <definedName name="SurfDist_Desc3">Fugitive_Dust!$A$11</definedName>
    <definedName name="SurfDist_PM10_to_PM25">Fugitive_Dust!$B$8</definedName>
    <definedName name="SurfDist_TSP_EF">Fugitive_Dust!$B$6</definedName>
    <definedName name="SurfDist_TSP_to_PM10">Fugitive_Dust!$B$7</definedName>
    <definedName name="Sweetwater_WY_silt">Fugitive_Dust!#REF!</definedName>
    <definedName name="SweetwaterWY_ConstrEq_CH4_100HP175">'Off-Road'!$I$111</definedName>
    <definedName name="SweetwaterWY_ConstrEq_CH4_11HP16">'Off-Road'!$I$105</definedName>
    <definedName name="SweetwaterWY_ConstrEq_CH4_16HP25">'Off-Road'!$I$106</definedName>
    <definedName name="SweetwaterWY_ConstrEq_CH4_175HP300">'Off-Road'!$I$112</definedName>
    <definedName name="SweetwaterWY_ConstrEq_CH4_25HP40">'Off-Road'!$I$107</definedName>
    <definedName name="SweetwaterWY_ConstrEq_CH4_40HP50">'Off-Road'!$I$108</definedName>
    <definedName name="SweetwaterWY_ConstrEq_CH4_50HP75">'Off-Road'!$I$109</definedName>
    <definedName name="SweetwaterWY_ConstrEq_CH4_75HP100">'Off-Road'!$I$110</definedName>
    <definedName name="SweetwaterWY_ConstrEq_CO_100HP175">'Off-Road'!$E$111</definedName>
    <definedName name="SweetwaterWY_ConstrEq_CO_11HP16">'Off-Road'!$E$105</definedName>
    <definedName name="SweetwaterWY_ConstrEq_CO_16HP25">'Off-Road'!$E$106</definedName>
    <definedName name="SweetwaterWY_ConstrEq_CO_175HP300">'Off-Road'!$E$112</definedName>
    <definedName name="SweetwaterWY_ConstrEq_CO_25HP40">'Off-Road'!$E$107</definedName>
    <definedName name="SweetwaterWY_ConstrEq_CO_40HP50">'Off-Road'!$E$108</definedName>
    <definedName name="SweetwaterWY_ConstrEq_CO_50HP75">'Off-Road'!$E$109</definedName>
    <definedName name="SweetwaterWY_ConstrEq_CO_75HP100">'Off-Road'!$E$110</definedName>
    <definedName name="SweetwaterWY_ConstrEq_CO2_100HP175">'Off-Road'!$H$111</definedName>
    <definedName name="SweetwaterWY_ConstrEq_CO2_11HP16">'Off-Road'!$H$105</definedName>
    <definedName name="SweetwaterWY_ConstrEq_CO2_16HP25">'Off-Road'!$H$106</definedName>
    <definedName name="SweetwaterWY_ConstrEq_CO2_175HP300">'Off-Road'!$H$112</definedName>
    <definedName name="SweetwaterWY_ConstrEq_CO2_25HP40">'Off-Road'!$H$107</definedName>
    <definedName name="SweetwaterWY_ConstrEq_CO2_40HP50">'Off-Road'!$H$108</definedName>
    <definedName name="SweetwaterWY_ConstrEq_CO2_50HP75">'Off-Road'!$H$109</definedName>
    <definedName name="SweetwaterWY_ConstrEq_CO2_75HP100">'Off-Road'!$H$110</definedName>
    <definedName name="SweetwaterWY_ConstrEq_Desc1">'Off-Road'!$A$113</definedName>
    <definedName name="SweetwaterWY_ConstrEq_Desc2">'Off-Road'!$A$114</definedName>
    <definedName name="SweetwaterWY_ConstrEq_N2O_100HP175">'Off-Road'!$J$111</definedName>
    <definedName name="SweetwaterWY_ConstrEq_N2O_11HP16">'Off-Road'!$J$105</definedName>
    <definedName name="SweetwaterWY_ConstrEq_N2O_16HP25">'Off-Road'!$J$106</definedName>
    <definedName name="SweetwaterWY_ConstrEq_N2O_175HP300">'Off-Road'!$J$112</definedName>
    <definedName name="SweetwaterWY_ConstrEq_N2O_25HP40">'Off-Road'!$J$107</definedName>
    <definedName name="SweetwaterWY_ConstrEq_N2O_40HP50">'Off-Road'!$J$108</definedName>
    <definedName name="SweetwaterWY_ConstrEq_N2O_50HP75">'Off-Road'!$J$109</definedName>
    <definedName name="SweetwaterWY_ConstrEq_N2O_75HP100">'Off-Road'!$J$110</definedName>
    <definedName name="SweetwaterWY_ConstrEq_NOx_100HP175">'Off-Road'!$B$111</definedName>
    <definedName name="SweetwaterWY_ConstrEq_NOx_11HP16">'Off-Road'!$B$105</definedName>
    <definedName name="SweetwaterWY_ConstrEq_NOx_16HP25">'Off-Road'!$B$106</definedName>
    <definedName name="SweetwaterWY_ConstrEq_NOx_175HP300">'Off-Road'!$B$112</definedName>
    <definedName name="SweetwaterWY_ConstrEq_NOx_25HP40">'Off-Road'!$B$107</definedName>
    <definedName name="SweetwaterWY_ConstrEq_NOx_40HP50">'Off-Road'!$B$108</definedName>
    <definedName name="SweetwaterWY_ConstrEq_NOx_50HP75">'Off-Road'!$B$109</definedName>
    <definedName name="SweetwaterWY_ConstrEq_NOx_75HP100">'Off-Road'!$B$110</definedName>
    <definedName name="SweetwaterWY_ConstrEq_PM10_100HP175">'Off-Road'!$C$111</definedName>
    <definedName name="SweetwaterWY_ConstrEq_PM10_11HP16">'Off-Road'!$C$105</definedName>
    <definedName name="SweetwaterWY_ConstrEq_PM10_16HP25">'Off-Road'!$C$106</definedName>
    <definedName name="SweetwaterWY_ConstrEq_PM10_175HP300">'Off-Road'!$C$112</definedName>
    <definedName name="SweetwaterWY_ConstrEq_PM10_25HP40">'Off-Road'!$C$107</definedName>
    <definedName name="SweetwaterWY_ConstrEq_PM10_40HP50">'Off-Road'!$C$108</definedName>
    <definedName name="SweetwaterWY_ConstrEq_PM10_50HP75">'Off-Road'!$C$109</definedName>
    <definedName name="SweetwaterWY_ConstrEq_PM10_75HP100">'Off-Road'!$C$110</definedName>
    <definedName name="SweetwaterWY_ConstrEq_PM25_100HP175">'Off-Road'!$G$111</definedName>
    <definedName name="SweetwaterWY_ConstrEq_PM25_11HP16">'Off-Road'!$G$105</definedName>
    <definedName name="SweetwaterWY_ConstrEq_PM25_16HP25">'Off-Road'!$G$106</definedName>
    <definedName name="SweetwaterWY_ConstrEq_PM25_175HP300">'Off-Road'!$G$112</definedName>
    <definedName name="SweetwaterWY_ConstrEq_PM25_25HP40">'Off-Road'!$G$107</definedName>
    <definedName name="SweetwaterWY_ConstrEq_PM25_40HP50">'Off-Road'!$G$108</definedName>
    <definedName name="SweetwaterWY_ConstrEq_PM25_50HP75">'Off-Road'!$G$109</definedName>
    <definedName name="SweetwaterWY_ConstrEq_PM25_75HP100">'Off-Road'!$G$110</definedName>
    <definedName name="SweetwaterWY_ConstrEq_SO2_100HP175">'Off-Road'!$D$111</definedName>
    <definedName name="SweetwaterWY_ConstrEq_SO2_11HP16">'Off-Road'!$D$105</definedName>
    <definedName name="SweetwaterWY_ConstrEq_SO2_16HP25">'Off-Road'!$E$106</definedName>
    <definedName name="SweetwaterWY_ConstrEq_SO2_175HP300">'Off-Road'!$D$112</definedName>
    <definedName name="SweetwaterWY_ConstrEq_SO2_25HP40">'Off-Road'!$D$107</definedName>
    <definedName name="SweetwaterWY_ConstrEq_SO2_40HP50">'Off-Road'!$D$108</definedName>
    <definedName name="SweetwaterWY_ConstrEq_SO2_50HP75">'Off-Road'!$D$109</definedName>
    <definedName name="SweetwaterWY_ConstrEq_SO2_75HP100">'Off-Road'!$D$110</definedName>
    <definedName name="SweetwaterWY_ConstrEq_VOC_100HP175">'Off-Road'!$F$111</definedName>
    <definedName name="SweetwaterWY_ConstrEq_VOC_11HP16">'Off-Road'!$F$105</definedName>
    <definedName name="SweetwaterWY_ConstrEq_VOC_16HP25">'Off-Road'!$F$106</definedName>
    <definedName name="SweetwaterWY_ConstrEq_VOC_175HP300">'Off-Road'!$F$112</definedName>
    <definedName name="SweetwaterWY_ConstrEq_VOC_25HP40">'Off-Road'!$F$107</definedName>
    <definedName name="SweetwaterWY_ConstrEq_VOC_40HP50">'Off-Road'!$F$108</definedName>
    <definedName name="SweetwaterWY_ConstrEq_VOC_50HP75">'Off-Road'!$F$109</definedName>
    <definedName name="SweetwaterWY_ConstrEq_VOC_75HP100">'Off-Road'!$F$110</definedName>
    <definedName name="SweetwaterWY_construct_year">'Off-Road'!$A$104</definedName>
    <definedName name="SweetwaterWY_og_equip_year">'Off-Road'!$A$234</definedName>
    <definedName name="SweetwaterWY_OGEq_CH4_1000HP1200">'Off-Road'!$I$246</definedName>
    <definedName name="SweetwaterWY_OGEq_CH4_100HP175">'Off-Road'!$I$241</definedName>
    <definedName name="SweetwaterWY_OGEq_CH4_1200HP2000">'Off-Road'!$I$247</definedName>
    <definedName name="SweetwaterWY_OGEq_CH4_16HP25">'Off-Road'!$I$236</definedName>
    <definedName name="SweetwaterWY_OGEq_CH4_175HP300">'Off-Road'!$I$242</definedName>
    <definedName name="SweetwaterWY_OGEq_CH4_2000HP3000">'Off-Road'!$I$247</definedName>
    <definedName name="SweetwaterWY_OGEq_CH4_25HP40">'Off-Road'!$I$237</definedName>
    <definedName name="SweetwaterWY_OGEq_CH4_300HP600">'Off-Road'!$I$243</definedName>
    <definedName name="SweetwaterWY_OGEq_CH4_40HP50">'Off-Road'!$I$238</definedName>
    <definedName name="SweetwaterWY_OGEq_CH4_50HP75">'Off-Road'!$I$239</definedName>
    <definedName name="SweetwaterWY_OGEq_CH4_600HP750">'Off-Road'!$I$244</definedName>
    <definedName name="SweetwaterWY_OGEq_CH4_6HP11">'Off-Road'!$I$235</definedName>
    <definedName name="SweetwaterWY_OGEq_CH4_750HP1000">'Off-Road'!$I$245</definedName>
    <definedName name="SweetwaterWY_OGEq_CH4_75HP100">'Off-Road'!$I$240</definedName>
    <definedName name="SweetwaterWY_OGEq_CO_1000HP1200">'Off-Road'!$E$246</definedName>
    <definedName name="SweetwaterWY_OGEq_CO_100HP175">'Off-Road'!$E$241</definedName>
    <definedName name="SweetwaterWY_OGEq_CO_1200HP2000">'Off-Road'!$E$247</definedName>
    <definedName name="SweetwaterWY_OGEq_CO_16HP25">'Off-Road'!$E$236</definedName>
    <definedName name="SweetwaterWY_OGEq_CO_175HP300">'Off-Road'!$E$242</definedName>
    <definedName name="SweetwaterWY_OGEq_CO_2000HP3000">'Off-Road'!$E$248</definedName>
    <definedName name="SweetwaterWY_OGEq_CO_25HP40">'Off-Road'!$E$237</definedName>
    <definedName name="SweetwaterWY_OGEq_CO_300HP600">'Off-Road'!$E$243</definedName>
    <definedName name="SweetwaterWY_OGEq_CO_40HP50">'Off-Road'!$E$238</definedName>
    <definedName name="SweetwaterWY_OGEq_CO_50HP75">'Off-Road'!$E$239</definedName>
    <definedName name="SweetwaterWY_OGEq_CO_600HP750">'Off-Road'!$E$244</definedName>
    <definedName name="SweetwaterWY_OGEq_CO_6HP11">'Off-Road'!$E$235</definedName>
    <definedName name="SweetwaterWY_OGEq_CO_750HP1000">'Off-Road'!$E$245</definedName>
    <definedName name="SweetwaterWY_OGEq_CO_75HP100">'Off-Road'!$E$240</definedName>
    <definedName name="SweetwaterWY_OGEq_CO2_1000HP1200">'Off-Road'!$H$246</definedName>
    <definedName name="SweetwaterWY_OGEq_CO2_100HP175">'Off-Road'!$H$241</definedName>
    <definedName name="SweetwaterWY_OGEq_CO2_1200HP2000">'Off-Road'!$H$247</definedName>
    <definedName name="SweetwaterWY_OGEq_CO2_16HP25">'Off-Road'!$H$236</definedName>
    <definedName name="SweetwaterWY_OGEq_CO2_175HP300">'Off-Road'!$H$242</definedName>
    <definedName name="SweetwaterWY_OGEq_CO2_2000HP3000">'Off-Road'!$H$248</definedName>
    <definedName name="SweetwaterWY_OGEq_CO2_25HP40">'Off-Road'!$H$237</definedName>
    <definedName name="SweetwaterWY_OGEq_CO2_300HP600">'Off-Road'!$H$243</definedName>
    <definedName name="SweetwaterWY_OGEq_CO2_40HP50">'Off-Road'!$H$238</definedName>
    <definedName name="SweetwaterWY_OGEq_CO2_50HP75">'Off-Road'!$H$239</definedName>
    <definedName name="SweetwaterWY_OGEq_CO2_600HP750">'Off-Road'!$H$244</definedName>
    <definedName name="SweetwaterWY_OGEq_CO2_6HP11">'Off-Road'!$H$235</definedName>
    <definedName name="SweetwaterWY_OGEq_CO2_750HP1000">'Off-Road'!$H$245</definedName>
    <definedName name="SweetwaterWY_OGEq_CO2_75HP100">'Off-Road'!$H$240</definedName>
    <definedName name="SweetwaterWY_OGEq_Desc1">'Off-Road'!$A$249</definedName>
    <definedName name="SweetwaterWY_OGEq_Desc2">'Off-Road'!$A$250</definedName>
    <definedName name="SweetwaterWY_OGEq_N2O_1000HP1200">'Off-Road'!$J$246</definedName>
    <definedName name="SweetwaterWY_OGEq_N2O_100HP175">'Off-Road'!$J$241</definedName>
    <definedName name="SweetwaterWY_OGEq_N2O_1200HP2000">'Off-Road'!$J$247</definedName>
    <definedName name="SweetwaterWY_OGEq_N2O_16HP25">'Off-Road'!$J$236</definedName>
    <definedName name="SweetwaterWY_OGEq_N2O_175HP300">'Off-Road'!$J$242</definedName>
    <definedName name="SweetwaterWY_OGEq_N2O_2000HP3000">'Off-Road'!$J$247</definedName>
    <definedName name="SweetwaterWY_OGEq_N2O_25HP40">'Off-Road'!$J$237</definedName>
    <definedName name="SweetwaterWY_OGEq_N2O_300HP600">'Off-Road'!$J$243</definedName>
    <definedName name="SweetwaterWY_OGEq_N2O_40HP50">'Off-Road'!$J$238</definedName>
    <definedName name="SweetwaterWY_OGEq_N2O_50HP75">'Off-Road'!$J$239</definedName>
    <definedName name="SweetwaterWY_OGEq_N2O_600HP750">'Off-Road'!$J$244</definedName>
    <definedName name="SweetwaterWY_OGEq_N2O_6HP11">'Off-Road'!$J$235</definedName>
    <definedName name="SweetwaterWY_OGEq_N2O_750HP1000">'Off-Road'!$J$245</definedName>
    <definedName name="SweetwaterWY_OGEq_N2O_75HP100">'Off-Road'!$J$240</definedName>
    <definedName name="SweetwaterWY_OGEq_NOx_1000HP1200">'Off-Road'!$B$246</definedName>
    <definedName name="SweetwaterWY_OGEq_NOx_100HP175">'Off-Road'!$B$241</definedName>
    <definedName name="SweetwaterWY_OGEq_NOx_1200HP2000">'Off-Road'!$B$247</definedName>
    <definedName name="SweetwaterWY_OGEq_NOx_16HP25">'Off-Road'!$B$236</definedName>
    <definedName name="SweetwaterWY_OGEq_NOx_175HP300">'Off-Road'!$B$242</definedName>
    <definedName name="SweetwaterWY_OGEq_NOx_2000HP3000">'Off-Road'!$B$248</definedName>
    <definedName name="SweetwaterWY_OGEq_NOx_25HP40">'Off-Road'!$B$237</definedName>
    <definedName name="SweetwaterWY_OGEq_NOx_300HP600">'Off-Road'!$B$243</definedName>
    <definedName name="SweetwaterWY_OGEq_NOx_40HP50">'Off-Road'!$B$238</definedName>
    <definedName name="SweetwaterWY_OGEq_NOx_50HP75">'Off-Road'!$B$239</definedName>
    <definedName name="SweetwaterWY_OGEq_NOx_600HP750">'Off-Road'!$B$244</definedName>
    <definedName name="SweetwaterWY_OGEq_NOx_6HP11">'Off-Road'!$B$235</definedName>
    <definedName name="SweetwaterWY_OGEq_NOx_750HP1000">'Off-Road'!$B$245</definedName>
    <definedName name="SweetwaterWY_OGEq_NOx_75HP100">'Off-Road'!$B$240</definedName>
    <definedName name="SweetwaterWY_OGEq_PM10_1000HP1200">'Off-Road'!$C$246</definedName>
    <definedName name="SweetwaterWY_OGEq_PM10_100HP175">'Off-Road'!$C$241</definedName>
    <definedName name="SweetwaterWY_OGEq_PM10_1200HP2000">'Off-Road'!$C$247</definedName>
    <definedName name="SweetwaterWY_OGEq_PM10_16HP25">'Off-Road'!$C$236</definedName>
    <definedName name="SweetwaterWY_OGEq_PM10_175HP300">'Off-Road'!$C$242</definedName>
    <definedName name="SweetwaterWY_OGEq_PM10_2000HP3000">'Off-Road'!$C$248</definedName>
    <definedName name="SweetwaterWY_OGEq_PM10_25HP40">'Off-Road'!$C$237</definedName>
    <definedName name="SweetwaterWY_OGEq_PM10_300HP600">'Off-Road'!$C$243</definedName>
    <definedName name="SweetwaterWY_OGEq_PM10_40HP50">'Off-Road'!$C$238</definedName>
    <definedName name="SweetwaterWY_OGEq_PM10_50HP75">'Off-Road'!$C$239</definedName>
    <definedName name="SweetwaterWY_OGEq_PM10_600HP750">'Off-Road'!$C$244</definedName>
    <definedName name="SweetwaterWY_OGEq_PM10_6HP11">'Off-Road'!$C$235</definedName>
    <definedName name="SweetwaterWY_OGEq_PM10_750HP1000">'Off-Road'!$C$245</definedName>
    <definedName name="SweetwaterWY_OGEq_PM10_75HP100">'Off-Road'!$C$240</definedName>
    <definedName name="SweetwaterWY_OGEq_PM25_1000HP1200">'Off-Road'!$G$246</definedName>
    <definedName name="SweetwaterWY_OGEq_PM25_100HP175">'Off-Road'!$G$241</definedName>
    <definedName name="SweetwaterWY_OGEq_PM25_1200HP2000">'Off-Road'!$G$247</definedName>
    <definedName name="SweetwaterWY_OGEq_PM25_16HP25">'Off-Road'!$G$236</definedName>
    <definedName name="SweetwaterWY_OGEq_PM25_175HP300">'Off-Road'!$G$242</definedName>
    <definedName name="SweetwaterWY_OGEq_PM25_2000HP3000">'Off-Road'!$G$248</definedName>
    <definedName name="SweetwaterWY_OGEq_PM25_25HP40">'Off-Road'!$G$237</definedName>
    <definedName name="SweetwaterWY_OGEq_PM25_300HP600">'Off-Road'!$G$243</definedName>
    <definedName name="SweetwaterWY_OGEq_PM25_40HP50">'Off-Road'!$G$238</definedName>
    <definedName name="SweetwaterWY_OGEq_PM25_50HP75">'Off-Road'!$G$239</definedName>
    <definedName name="SweetwaterWY_OGEq_PM25_600HP750">'Off-Road'!$G$244</definedName>
    <definedName name="SweetwaterWY_OGEq_PM25_6HP11">'Off-Road'!$G$235</definedName>
    <definedName name="SweetwaterWY_OGEq_PM25_750HP1000">'Off-Road'!$G$245</definedName>
    <definedName name="SweetwaterWY_OGEq_PM25_75HP100">'Off-Road'!$G$240</definedName>
    <definedName name="SweetwaterWY_OGEq_SO2_1000HP1200">'Off-Road'!$D$246</definedName>
    <definedName name="SweetwaterWY_OGEq_SO2_100HP175">'Off-Road'!$D$241</definedName>
    <definedName name="SweetwaterWY_OGEq_SO2_1200HP2000">'Off-Road'!$D$247</definedName>
    <definedName name="SweetwaterWY_OGEq_SO2_16HP25">'Off-Road'!$D$236</definedName>
    <definedName name="SweetwaterWY_OGEq_SO2_175HP300">'Off-Road'!$D$242</definedName>
    <definedName name="SweetwaterWY_OGEq_SO2_2000HP3000">'Off-Road'!$D$248</definedName>
    <definedName name="SweetwaterWY_OGEq_SO2_25HP40">'Off-Road'!$D$237</definedName>
    <definedName name="SweetwaterWY_OGEq_SO2_300HP600">'Off-Road'!$D$243</definedName>
    <definedName name="SweetwaterWY_OGEq_SO2_40HP50">'Off-Road'!$D$238</definedName>
    <definedName name="SweetwaterWY_OGEq_SO2_50HP75">'Off-Road'!$D$239</definedName>
    <definedName name="SweetwaterWY_OGEq_SO2_600HP750">'Off-Road'!$D$244</definedName>
    <definedName name="SweetwaterWY_OGEq_SO2_6HP11">'Off-Road'!$D$235</definedName>
    <definedName name="SweetwaterWY_OGEq_SO2_750HP1000">'Off-Road'!$D$245</definedName>
    <definedName name="SweetwaterWY_OGEq_SO2_75HP100">'Off-Road'!$D$240</definedName>
    <definedName name="SweetwaterWY_OGEq_VOC_1000HP1200">'Off-Road'!$F$246</definedName>
    <definedName name="SweetwaterWY_OGEq_VOC_100HP175">'Off-Road'!$F$241</definedName>
    <definedName name="SweetwaterWY_OGEq_VOC_1200HP2000">'Off-Road'!$F$247</definedName>
    <definedName name="SweetwaterWY_OGEq_VOC_16HP25">'Off-Road'!$F$236</definedName>
    <definedName name="SweetwaterWY_OGEq_VOC_175HP300">'Off-Road'!$F$242</definedName>
    <definedName name="SweetwaterWY_OGEq_VOC_2000HP3000">'Off-Road'!$F$248</definedName>
    <definedName name="SweetwaterWY_OGEq_VOC_25HP40">'Off-Road'!$F$237</definedName>
    <definedName name="SweetwaterWY_OGEq_VOC_300HP600">'Off-Road'!$F$243</definedName>
    <definedName name="SweetwaterWY_OGEq_VOC_40HP50">'Off-Road'!$F$238</definedName>
    <definedName name="SweetwaterWY_OGEq_VOC_50HP75">'Off-Road'!$F$239</definedName>
    <definedName name="SweetwaterWY_OGEq_VOC_600HP750">'Off-Road'!$F$244</definedName>
    <definedName name="SweetwaterWY_OGEq_VOC_6HP11">'Off-Road'!$F$235</definedName>
    <definedName name="SweetwaterWY_OGEq_VOC_750HP1000">'Off-Road'!$F$245</definedName>
    <definedName name="SweetwaterWY_OGEq_VOC_75HP100">'Off-Road'!$F$240</definedName>
    <definedName name="SweetwaterWY_precip_days">Wind_Climate_Meteorology!$E$78</definedName>
    <definedName name="SweetwaterWY_silt">Fugitive_Dust!$D$105</definedName>
    <definedName name="SweetwaterWY_silt_descript">Fugitive_Dust!$E$105</definedName>
    <definedName name="SweetwaterWY_Winds_Avg_Fastest">Wind_Climate_Meteorology!$B$10</definedName>
    <definedName name="Tanks_Desc1">'O&amp;G_Tanks'!$B$9</definedName>
    <definedName name="test">Fugitive_Dust!#REF!</definedName>
    <definedName name="UintahUT_ConstrEq_CH4_100HP175">'Off-Road'!$I$125</definedName>
    <definedName name="UintahUT_ConstrEq_CH4_11HP16">'Off-Road'!$I$119</definedName>
    <definedName name="UintahUT_ConstrEq_CH4_16HP25">'Off-Road'!$I$120</definedName>
    <definedName name="UintahUT_ConstrEq_CH4_175HP300">'Off-Road'!$I$126</definedName>
    <definedName name="UintahUT_ConstrEq_CH4_25HP40">'Off-Road'!$I$121</definedName>
    <definedName name="UintahUT_ConstrEq_CH4_40HP50">'Off-Road'!$I$122</definedName>
    <definedName name="UintahUT_ConstrEq_CH4_50HP75">'Off-Road'!$I$123</definedName>
    <definedName name="UintahUT_ConstrEq_CH4_75HP100">'Off-Road'!$I$124</definedName>
    <definedName name="UintahUT_ConstrEq_CO_100HP175">'Off-Road'!$E$125</definedName>
    <definedName name="UintahUT_ConstrEq_CO_11HP16">'Off-Road'!$E$119</definedName>
    <definedName name="UintahUT_ConstrEq_CO_16HP25">'Off-Road'!$E$120</definedName>
    <definedName name="UintahUT_ConstrEq_CO_175HP300">'Off-Road'!$E$126</definedName>
    <definedName name="UintahUT_ConstrEq_CO_25HP40">'Off-Road'!$E$121</definedName>
    <definedName name="UintahUT_ConstrEq_CO_40HP50">'Off-Road'!$E$122</definedName>
    <definedName name="UintahUT_ConstrEq_CO_50HP75">'Off-Road'!$E$123</definedName>
    <definedName name="UintahUT_ConstrEq_CO_75HP100">'Off-Road'!$E$124</definedName>
    <definedName name="UintahUT_ConstrEq_CO2_100HP175">'Off-Road'!$H$125</definedName>
    <definedName name="UintahUT_ConstrEq_CO2_11HP16">'Off-Road'!$H$119</definedName>
    <definedName name="UintahUT_ConstrEq_CO2_16HP25">'Off-Road'!$H$120</definedName>
    <definedName name="UintahUT_ConstrEq_CO2_175HP300">'Off-Road'!$H$126</definedName>
    <definedName name="UintahUT_ConstrEq_CO2_25HP40">'Off-Road'!$H$121</definedName>
    <definedName name="UintahUT_ConstrEq_CO2_40HP50">'Off-Road'!$H$122</definedName>
    <definedName name="UintahUT_ConstrEq_CO2_50HP75">'Off-Road'!$H$123</definedName>
    <definedName name="UintahUT_ConstrEq_CO2_75HP100">'Off-Road'!$H$124</definedName>
    <definedName name="UintahUT_ConstrEq_Desc1">'Off-Road'!$A$127</definedName>
    <definedName name="UintahUT_ConstrEq_Desc2">'Off-Road'!$A$128</definedName>
    <definedName name="UintahUT_ConstrEq_N2O_100HP175">'Off-Road'!$J$125</definedName>
    <definedName name="UintahUT_ConstrEq_N2O_11HP16">'Off-Road'!$J$119</definedName>
    <definedName name="UintahUT_ConstrEq_N2O_16HP25">'Off-Road'!$J$120</definedName>
    <definedName name="UintahUT_ConstrEq_N2O_175HP300">'Off-Road'!$J$126</definedName>
    <definedName name="UintahUT_ConstrEq_N2O_25HP40">'Off-Road'!$J$121</definedName>
    <definedName name="UintahUT_ConstrEq_N2O_40HP50">'Off-Road'!$J$122</definedName>
    <definedName name="UintahUT_ConstrEq_N2O_50HP75">'Off-Road'!$J$123</definedName>
    <definedName name="UintahUT_ConstrEq_N2O_75HP100">'Off-Road'!$J$124</definedName>
    <definedName name="UintahUT_ConstrEq_NOx_100HP175">'Off-Road'!$B$125</definedName>
    <definedName name="UintahUT_ConstrEq_NOx_11HP16">'Off-Road'!$B$119</definedName>
    <definedName name="UintahUT_ConstrEq_NOx_16HP25">'Off-Road'!$B$120</definedName>
    <definedName name="UintahUT_ConstrEq_NOx_175HP300">'Off-Road'!$B$126</definedName>
    <definedName name="UintahUT_ConstrEq_NOx_25HP40">'Off-Road'!$B$121</definedName>
    <definedName name="UintahUT_ConstrEq_NOx_40HP50">'Off-Road'!$B$122</definedName>
    <definedName name="UintahUT_ConstrEq_NOx_50HP75">'Off-Road'!$B$123</definedName>
    <definedName name="UintahUT_ConstrEq_NOx_75HP100">'Off-Road'!$B$124</definedName>
    <definedName name="UintahUT_ConstrEq_PM10_100HP175">'Off-Road'!$C$125</definedName>
    <definedName name="UintahUT_ConstrEq_PM10_11HP16">'Off-Road'!$C$119</definedName>
    <definedName name="UintahUT_ConstrEq_PM10_16HP25">'Off-Road'!$C$120</definedName>
    <definedName name="UintahUT_ConstrEq_PM10_175HP300">'Off-Road'!$C$126</definedName>
    <definedName name="UintahUT_ConstrEq_PM10_25HP40">'Off-Road'!$C$121</definedName>
    <definedName name="UintahUT_ConstrEq_PM10_40HP50">'Off-Road'!$C$122</definedName>
    <definedName name="UintahUT_ConstrEq_PM10_50HP75">'Off-Road'!$C$123</definedName>
    <definedName name="UintahUT_ConstrEq_PM10_75HP100">'Off-Road'!$C$124</definedName>
    <definedName name="UintahUT_ConstrEq_PM25_100HP175">'Off-Road'!$G$125</definedName>
    <definedName name="UintahUT_ConstrEq_PM25_11HP16">'Off-Road'!$G$119</definedName>
    <definedName name="UintahUT_ConstrEq_PM25_16HP25">'Off-Road'!$G$120</definedName>
    <definedName name="UintahUT_ConstrEq_PM25_175HP300">'Off-Road'!$G$126</definedName>
    <definedName name="UintahUT_ConstrEq_PM25_25HP40">'Off-Road'!$G$121</definedName>
    <definedName name="UintahUT_ConstrEq_PM25_40HP50">'Off-Road'!$G$122</definedName>
    <definedName name="UintahUT_ConstrEq_PM25_50HP75">'Off-Road'!$G$123</definedName>
    <definedName name="UintahUT_ConstrEq_PM25_75HP100">'Off-Road'!$G$124</definedName>
    <definedName name="UintahUT_ConstrEq_SO2_100HP175">'Off-Road'!$D$125</definedName>
    <definedName name="UintahUT_ConstrEq_SO2_11HP16">'Off-Road'!$D$119</definedName>
    <definedName name="UintahUT_ConstrEq_SO2_16HP25">'Off-Road'!$D$120</definedName>
    <definedName name="UintahUT_ConstrEq_SO2_175HP300">'Off-Road'!$D$126</definedName>
    <definedName name="UintahUT_ConstrEq_SO2_25HP40">'Off-Road'!$D$121</definedName>
    <definedName name="UintahUT_ConstrEq_SO2_40HP50">'Off-Road'!$D$122</definedName>
    <definedName name="UintahUT_ConstrEq_SO2_50HP75">'Off-Road'!$D$123</definedName>
    <definedName name="UintahUT_ConstrEq_SO2_75HP100">'Off-Road'!$D$124</definedName>
    <definedName name="UintahUT_ConstrEq_VOC_100HP175">'Off-Road'!$F$125</definedName>
    <definedName name="UintahUT_ConstrEq_VOC_11HP16">'Off-Road'!$F$119</definedName>
    <definedName name="UintahUT_ConstrEq_VOC_16HP25">'Off-Road'!$F$120</definedName>
    <definedName name="UintahUT_ConstrEq_VOC_175HP300">'Off-Road'!$F$126</definedName>
    <definedName name="UintahUT_ConstrEq_VOC_25HP40">'Off-Road'!$F$121</definedName>
    <definedName name="UintahUT_ConstrEq_VOC_40HP50">'Off-Road'!$F$122</definedName>
    <definedName name="UintahUT_ConstrEq_VOC_50HP75">'Off-Road'!$F$123</definedName>
    <definedName name="UintahUT_ConstrEq_VOC_75HP100">'Off-Road'!$F$124</definedName>
    <definedName name="UintahUT_construct_year">'Off-Road'!$A$118</definedName>
    <definedName name="UintahUT_HDDV_CH4">'On-Road_Mobile'!$I$57</definedName>
    <definedName name="UintahUT_HDDV_CO">'On-Road_Mobile'!$F$57</definedName>
    <definedName name="UintahUT_HDDV_CO2">'On-Road_Mobile'!$H$57</definedName>
    <definedName name="UintahUT_HDDV_N2O">'On-Road_Mobile'!$J$57</definedName>
    <definedName name="UintahUT_HDDV_NOx">'On-Road_Mobile'!$B$57</definedName>
    <definedName name="UintahUT_HDDV_PM10">'On-Road_Mobile'!$C$57</definedName>
    <definedName name="UintahUT_HDDV_PM25">'On-Road_Mobile'!$D$57</definedName>
    <definedName name="UintahUT_HDDV_SOx">'On-Road_Mobile'!$E$57</definedName>
    <definedName name="UintahUT_HDDV_VOC">'On-Road_Mobile'!$G$57</definedName>
    <definedName name="UintahUT_LDDT_CH4">'On-Road_Mobile'!$I$15</definedName>
    <definedName name="UintahUT_LDDT_CO">'On-Road_Mobile'!$F$15</definedName>
    <definedName name="UintahUT_LDDT_CO2">'On-Road_Mobile'!$H$15</definedName>
    <definedName name="UintahUT_LDDT_N2O">'On-Road_Mobile'!$J$15</definedName>
    <definedName name="UintahUT_LDDT_NOx">'On-Road_Mobile'!$B$15</definedName>
    <definedName name="UintahUT_LDDT_PM10">'On-Road_Mobile'!$C$15</definedName>
    <definedName name="UintahUT_LDDT_PM25">'On-Road_Mobile'!$D$15</definedName>
    <definedName name="UintahUT_LDDT_SOx">'On-Road_Mobile'!$E$15</definedName>
    <definedName name="UintahUT_LDDT_VOC">'On-Road_Mobile'!$G$15</definedName>
    <definedName name="UintahUT_LDGT_CH4">'On-Road_Mobile'!$I$14</definedName>
    <definedName name="UintahUT_LDGT_CO">'On-Road_Mobile'!$F$14</definedName>
    <definedName name="UintahUT_LDGT_CO2">'On-Road_Mobile'!$H$14</definedName>
    <definedName name="UintahUT_LDGT_N2O">'On-Road_Mobile'!$J$14</definedName>
    <definedName name="UintahUT_LDGT_NOx">'On-Road_Mobile'!$B$14</definedName>
    <definedName name="UintahUT_LDGT_PM10">'On-Road_Mobile'!$C$14</definedName>
    <definedName name="UintahUT_LDGT_PM25">'On-Road_Mobile'!$D$14</definedName>
    <definedName name="UintahUT_LDGT_SOx">'On-Road_Mobile'!$E$14</definedName>
    <definedName name="UintahUT_LDGT_VOC">'On-Road_Mobile'!$G$14</definedName>
    <definedName name="UintahUT_og_equip_year">'Off-Road'!$A$254</definedName>
    <definedName name="UintahUT_OGEq_CH4_1000HP1200">'Off-Road'!$I$266</definedName>
    <definedName name="UintahUT_OGEq_CH4_100HP175">'Off-Road'!$I$261</definedName>
    <definedName name="UintahUT_OGEq_CH4_1200HP2000">'Off-Road'!$I$267</definedName>
    <definedName name="UintahUT_OGEq_CH4_16HP25">'Off-Road'!$I$256</definedName>
    <definedName name="UintahUT_OGEq_CH4_175HP300">'Off-Road'!$I$262</definedName>
    <definedName name="UintahUT_OGEq_CH4_2000HP3000">'Off-Road'!$I$268</definedName>
    <definedName name="UintahUT_OGEq_CH4_25HP40">'Off-Road'!$I$257</definedName>
    <definedName name="UintahUT_OGEq_CH4_300HP600">'Off-Road'!$I$263</definedName>
    <definedName name="UintahUT_OGEq_CH4_40HP50">'Off-Road'!$I$258</definedName>
    <definedName name="UintahUT_OGEq_CH4_50HP75">'Off-Road'!$I$259</definedName>
    <definedName name="UintahUT_OGEq_CH4_600HP750">'Off-Road'!$I$264</definedName>
    <definedName name="UintahUT_OGEq_CH4_6HP11">'Off-Road'!$I$255</definedName>
    <definedName name="UintahUT_OGEq_CH4_750HP1000">'Off-Road'!$I$265</definedName>
    <definedName name="UintahUT_OGEq_CH4_75HP100">'Off-Road'!$I$260</definedName>
    <definedName name="UintahUT_OGEq_CO_1000HP1200">'Off-Road'!$E$266</definedName>
    <definedName name="UintahUT_OGEq_CO_100HP175">'Off-Road'!$E$261</definedName>
    <definedName name="UintahUT_OGEq_CO_1200HP2000">'Off-Road'!$E$267</definedName>
    <definedName name="UintahUT_OGEq_CO_16HP25">'Off-Road'!$E$256</definedName>
    <definedName name="UintahUT_OGEq_CO_175HP300">'Off-Road'!$E$262</definedName>
    <definedName name="UintahUT_OGEq_CO_2000HP3000">'Off-Road'!$E$268</definedName>
    <definedName name="UintahUT_OGEq_CO_25HP40">'Off-Road'!$E$257</definedName>
    <definedName name="UintahUT_OGEq_CO_300HP600">'Off-Road'!$E$263</definedName>
    <definedName name="UintahUT_OGEq_CO_40HP50">'Off-Road'!$E$258</definedName>
    <definedName name="UintahUT_OGEq_CO_50HP75">'Off-Road'!$E$259</definedName>
    <definedName name="UintahUT_OGEq_CO_600HP750">'Off-Road'!$E$264</definedName>
    <definedName name="UintahUT_OGEq_CO_6HP11">'Off-Road'!$E$255</definedName>
    <definedName name="UintahUT_OGEq_CO_750HP1000">'Off-Road'!$E$265</definedName>
    <definedName name="UintahUT_OGEq_CO_75HP100">'Off-Road'!$E$260</definedName>
    <definedName name="UintahUT_OGEq_CO2_1000HP1200">'Off-Road'!$H$266</definedName>
    <definedName name="UintahUT_OGEq_CO2_100HP175">'Off-Road'!$H$261</definedName>
    <definedName name="UintahUT_OGEq_CO2_1200HP2000">'Off-Road'!$H$267</definedName>
    <definedName name="UintahUT_OGEq_CO2_16HP25">'Off-Road'!$H$256</definedName>
    <definedName name="UintahUT_OGEq_CO2_175HP300">'Off-Road'!$H$262</definedName>
    <definedName name="UintahUT_OGEq_CO2_2000HP3000">'Off-Road'!$H$268</definedName>
    <definedName name="UintahUT_OGEq_CO2_25HP40">'Off-Road'!$H$257</definedName>
    <definedName name="UintahUT_OGEq_CO2_300HP600">'Off-Road'!$H$263</definedName>
    <definedName name="UintahUT_OGEq_CO2_40HP50">'Off-Road'!$H$258</definedName>
    <definedName name="UintahUT_OGEq_CO2_50HP75">'Off-Road'!$H$259</definedName>
    <definedName name="UintahUT_OGEq_CO2_600HP750">'Off-Road'!$H$264</definedName>
    <definedName name="UintahUT_OGEq_CO2_6HP11">'Off-Road'!$H$255</definedName>
    <definedName name="UintahUT_OGEq_CO2_750HP1000">'Off-Road'!$H$265</definedName>
    <definedName name="UintahUT_OGEq_CO2_75HP100">'Off-Road'!$H$260</definedName>
    <definedName name="UintahUT_OGEq_Desc1">'Off-Road'!$A$269</definedName>
    <definedName name="UintahUT_OGEq_Desc2">'Off-Road'!$A$270</definedName>
    <definedName name="UintahUT_OGEq_N2O_1000HP1200">'Off-Road'!$J$266</definedName>
    <definedName name="UintahUT_OGEq_N2O_100HP175">'Off-Road'!$J$261</definedName>
    <definedName name="UintahUT_OGEq_N2O_1200HP2000">'Off-Road'!$J$267</definedName>
    <definedName name="UintahUT_OGEq_N2O_16HP25">'Off-Road'!$J$256</definedName>
    <definedName name="UintahUT_OGEq_N2O_175HP300">'Off-Road'!$J$262</definedName>
    <definedName name="UintahUT_OGEq_N2O_2000HP3000">'Off-Road'!$J$268</definedName>
    <definedName name="UintahUT_OGEq_N2O_25HP40">'Off-Road'!$J$257</definedName>
    <definedName name="UintahUT_OGEq_N2O_300HP600">'Off-Road'!$J$263</definedName>
    <definedName name="UintahUT_OGEq_N2O_40HP50">'Off-Road'!$J$258</definedName>
    <definedName name="UintahUT_OGEq_N2O_50HP75">'Off-Road'!$J$259</definedName>
    <definedName name="UintahUT_OGEq_N2O_600HP750">'Off-Road'!$J$264</definedName>
    <definedName name="UintahUT_OGEq_N2O_6HP11">'Off-Road'!$J$255</definedName>
    <definedName name="UintahUT_OGEq_N2O_750HP1000">'Off-Road'!$J$265</definedName>
    <definedName name="UintahUT_OGEq_N2O_75HP100">'Off-Road'!$J$260</definedName>
    <definedName name="UintahUT_OGEq_NOx_1000HP1200">'Off-Road'!$B$266</definedName>
    <definedName name="UintahUT_OGEq_NOx_100HP175">'Off-Road'!$B$261</definedName>
    <definedName name="UintahUT_OGEq_NOx_1200HP2000">'Off-Road'!$B$267</definedName>
    <definedName name="UintahUT_OGEq_NOx_16HP25">'Off-Road'!$B$256</definedName>
    <definedName name="UintahUT_OGEq_NOx_175HP300">'Off-Road'!$B$262</definedName>
    <definedName name="UintahUT_OGEq_NOx_2000HP3000">'Off-Road'!$B$268</definedName>
    <definedName name="UintahUT_OGEq_NOx_25HP40">'Off-Road'!$B$257</definedName>
    <definedName name="UintahUT_OGEq_NOx_300HP600">'Off-Road'!$B$263</definedName>
    <definedName name="UintahUT_OGEq_NOx_40HP50">'Off-Road'!$B$258</definedName>
    <definedName name="UintahUT_OGEq_NOx_50HP75">'Off-Road'!$B$259</definedName>
    <definedName name="UintahUT_OGEq_NOx_600HP750">'Off-Road'!$B$264</definedName>
    <definedName name="UintahUT_OGEq_NOx_6HP11">'Off-Road'!$B$255</definedName>
    <definedName name="UintahUT_OGEq_NOx_750HP1000">'Off-Road'!$B$265</definedName>
    <definedName name="UintahUT_OGEq_NOx_75HP100">'Off-Road'!$B$260</definedName>
    <definedName name="UintahUT_OGEq_NPM10_1000HP1200">'Off-Road'!$C$266</definedName>
    <definedName name="UintahUT_OGEq_PM10_1000HP1200">'Off-Road'!$C$266</definedName>
    <definedName name="UintahUT_OGEq_PM10_100HP175">'Off-Road'!$C$261</definedName>
    <definedName name="UintahUT_OGEq_PM10_1200HP2000">'Off-Road'!$C$267</definedName>
    <definedName name="UintahUT_OGEq_PM10_16HP25">'Off-Road'!$C$256</definedName>
    <definedName name="UintahUT_OGEq_PM10_175HP300">'Off-Road'!$C$262</definedName>
    <definedName name="UintahUT_OGEq_PM10_2000HP3000">'Off-Road'!$C$268</definedName>
    <definedName name="UintahUT_OGEq_PM10_25HP40">'Off-Road'!$C$257</definedName>
    <definedName name="UintahUT_OGEq_PM10_300HP600">'Off-Road'!$C$263</definedName>
    <definedName name="UintahUT_OGEq_PM10_40HP50">'Off-Road'!$C$258</definedName>
    <definedName name="UintahUT_OGEq_PM10_50HP75">'Off-Road'!$C$259</definedName>
    <definedName name="UintahUT_OGEq_PM10_600HP750">'Off-Road'!$C$264</definedName>
    <definedName name="UintahUT_OGEq_PM10_6HP11">'Off-Road'!$C$255</definedName>
    <definedName name="UintahUT_OGEq_PM10_750HP1000">'Off-Road'!$C$265</definedName>
    <definedName name="UintahUT_OGEq_PM10_75HP100">'Off-Road'!$C$260</definedName>
    <definedName name="UintahUT_OGEq_PM25_1000HP1200">'Off-Road'!$G$266</definedName>
    <definedName name="UintahUT_OGEq_PM25_100HP175">'Off-Road'!$G$261</definedName>
    <definedName name="UintahUT_OGEq_PM25_1200HP2000">'Off-Road'!$G$267</definedName>
    <definedName name="UintahUT_OGEq_PM25_16HP25">'Off-Road'!$G$256</definedName>
    <definedName name="UintahUT_OGEq_PM25_175HP300">'Off-Road'!$G$262</definedName>
    <definedName name="UintahUT_OGEq_PM25_2000HP3000">'Off-Road'!$G$268</definedName>
    <definedName name="UintahUT_OGEq_PM25_25HP40">'Off-Road'!$G$257</definedName>
    <definedName name="UintahUT_OGEq_PM25_300HP600">'Off-Road'!$G$263</definedName>
    <definedName name="UintahUT_OGEq_PM25_40HP50">'Off-Road'!$G$258</definedName>
    <definedName name="UintahUT_OGEq_PM25_50HP75">'Off-Road'!$G$259</definedName>
    <definedName name="UintahUT_OGEq_PM25_600HP750">'Off-Road'!$G$264</definedName>
    <definedName name="UintahUT_OGEq_PM25_6HP11">'Off-Road'!$G$255</definedName>
    <definedName name="UintahUT_OGEq_PM25_750HP1000">'Off-Road'!$G$265</definedName>
    <definedName name="UintahUT_OGEq_PM25_75HP100">'Off-Road'!$G$260</definedName>
    <definedName name="UintahUT_OGEq_SO2_1000HP1200">'Off-Road'!$D$266</definedName>
    <definedName name="UintahUT_OGEq_SO2_100HP175">'Off-Road'!$D$261</definedName>
    <definedName name="UintahUT_OGEq_SO2_1200HP2000">'Off-Road'!$D$267</definedName>
    <definedName name="UintahUT_OGEq_SO2_16HP25">'Off-Road'!$D$256</definedName>
    <definedName name="UintahUT_OGEq_SO2_175HP300">'Off-Road'!$D$262</definedName>
    <definedName name="UintahUT_OGEq_SO2_2000HP3000">'Off-Road'!$D$268</definedName>
    <definedName name="UintahUT_OGEq_SO2_25HP40">'Off-Road'!$D$257</definedName>
    <definedName name="UintahUT_OGEq_SO2_300HP600">'Off-Road'!$D$263</definedName>
    <definedName name="UintahUT_OGEq_SO2_40HP50">'Off-Road'!$D$258</definedName>
    <definedName name="UintahUT_OGEq_SO2_50HP75">'Off-Road'!$D$259</definedName>
    <definedName name="UintahUT_OGEq_SO2_600HP750">'Off-Road'!$D$264</definedName>
    <definedName name="UintahUT_OGEq_SO2_6HP11">'Off-Road'!$D$255</definedName>
    <definedName name="UintahUT_OGEq_SO2_750HP1000">'Off-Road'!$D$265</definedName>
    <definedName name="UintahUT_OGEq_SO2_75HP100">'Off-Road'!$D$260</definedName>
    <definedName name="UintahUT_OGEq_VOC_1000HP1200">'Off-Road'!$F$266</definedName>
    <definedName name="UintahUT_OGEq_VOC_100HP175">'Off-Road'!$F$261</definedName>
    <definedName name="UintahUT_OGEq_VOC_1200HP2000">'Off-Road'!$F$267</definedName>
    <definedName name="UintahUT_OGEq_VOC_16HP25">'Off-Road'!$F$256</definedName>
    <definedName name="UintahUT_OGEq_VOC_175HP300">'Off-Road'!$F$262</definedName>
    <definedName name="UintahUT_OGEq_VOC_2000HP3000">'Off-Road'!$F$268</definedName>
    <definedName name="UintahUT_OGEq_VOC_25HP40">'Off-Road'!$F$257</definedName>
    <definedName name="UintahUT_OGEq_VOC_300HP600">'Off-Road'!$F$263</definedName>
    <definedName name="UintahUT_OGEq_VOC_40HP50">'Off-Road'!$F$258</definedName>
    <definedName name="UintahUT_OGEq_VOC_50HP75">'Off-Road'!$F$259</definedName>
    <definedName name="UintahUT_OGEq_VOC_600HP750">'Off-Road'!$F$264</definedName>
    <definedName name="UintahUT_OGEq_VOC_6HP11">'Off-Road'!$F$255</definedName>
    <definedName name="UintahUT_OGEq_VOC_750HP1000">'Off-Road'!$F$265</definedName>
    <definedName name="UintahUT_OGEq_VOC_75HP100">'Off-Road'!$F$260</definedName>
    <definedName name="UintahUT_ONRD_DESCRIPT">'On-Road_Mobile'!$A$16</definedName>
    <definedName name="UintahUT_precip_days">Wind_Climate_Meteorology!$E$80</definedName>
    <definedName name="UintahUT_silt">Fugitive_Dust!$D$107</definedName>
    <definedName name="UintahUT_silt_descript">Fugitive_Dust!$E$107</definedName>
    <definedName name="UintahUT_Winds_Avg_Fastest">Wind_Climate_Meteorology!$B$13</definedName>
    <definedName name="Unpaved_CV_a_PM10">Fugitive_Dust!$E$17</definedName>
    <definedName name="Unpaved_CV_a_PM25">Fugitive_Dust!$F$17</definedName>
    <definedName name="Unpaved_CV_b_PM10">Fugitive_Dust!$E$18</definedName>
    <definedName name="Unpaved_CV_b_PM25">Fugitive_Dust!$F$18</definedName>
    <definedName name="Unpaved_CV_c_PM10">Fugitive_Dust!$E$19</definedName>
    <definedName name="Unpaved_CV_c_PM25">Fugitive_Dust!$F$19</definedName>
    <definedName name="Unpaved_CV_Desc1">Fugitive_Dust!$A$26</definedName>
    <definedName name="Unpaved_CV_EF_PM10">Fugitive_Dust!$D$24</definedName>
    <definedName name="Unpaved_CV_EF_PM25">Fugitive_Dust!$D$23</definedName>
    <definedName name="Unpaved_CV_k_PM10">Fugitive_Dust!$E$16</definedName>
    <definedName name="Unpaved_CV_k_PM25">Fugitive_Dust!$F$16</definedName>
    <definedName name="Unpaved_CV_Moist">Fugitive_Dust!$D$25</definedName>
    <definedName name="Unpaved_CV_Silt">Fugitive_Dust!$D$22</definedName>
    <definedName name="Unpaved_HV_a_PM10">Fugitive_Dust!$E$31</definedName>
    <definedName name="Unpaved_HV_a_PM25">Fugitive_Dust!$F$31</definedName>
    <definedName name="Unpaved_HV_b_PM10">Fugitive_Dust!$E$32</definedName>
    <definedName name="Unpaved_HV_b_PM25">Fugitive_Dust!$F$32</definedName>
    <definedName name="Unpaved_HV_Desc1">Fugitive_Dust!$A$39</definedName>
    <definedName name="Unpaved_HV_Desc2">Fugitive_Dust!$A$40</definedName>
    <definedName name="Unpaved_HV_k_PM10">Fugitive_Dust!$E$30</definedName>
    <definedName name="Unpaved_HV_k_PM25">Fugitive_Dust!$F$30</definedName>
    <definedName name="Unpaved_HV_Moist">Fugitive_Dust!$D$38</definedName>
    <definedName name="Water_Pump_CH4">'O&amp;G_Water_Tanks_Disposal'!$H$14</definedName>
    <definedName name="Water_Pump_CO">'O&amp;G_Water_Tanks_Disposal'!$D$14</definedName>
    <definedName name="Water_Pump_CO2">'O&amp;G_Water_Tanks_Disposal'!$G$14</definedName>
    <definedName name="Water_Pump_Desc1">'O&amp;G_Water_Tanks_Disposal'!$B$15</definedName>
    <definedName name="Water_Pump_N2O">'O&amp;G_Water_Tanks_Disposal'!$I$14</definedName>
    <definedName name="Water_Pump_NOx">'O&amp;G_Water_Tanks_Disposal'!$B$14</definedName>
    <definedName name="Water_Pump_PM">'O&amp;G_Water_Tanks_Disposal'!$F$14</definedName>
    <definedName name="Water_Pump_SOx">'O&amp;G_Water_Tanks_Disposal'!$E$14</definedName>
    <definedName name="Water_Pump_VOC">'O&amp;G_Water_Tanks_Disposal'!$C$14</definedName>
    <definedName name="Water_Tank_CH4">'O&amp;G_Water_Tanks_Disposal'!$A$5</definedName>
    <definedName name="Water_Tank_Desc1">'O&amp;G_Water_Tanks_Disposal'!$A$6</definedName>
    <definedName name="Water_Tank_Desc2">'O&amp;G_Water_Tanks_Disposal'!$A$10</definedName>
    <definedName name="Water_Tank_HAPS">'O&amp;G_Water_Tanks_Disposal'!$B$9</definedName>
    <definedName name="Water_Tank_VOC">'O&amp;G_Water_Tanks_Disposal'!$A$9</definedName>
    <definedName name="West_Colo_precip_days">Wind_Climate_Meteorology!$E$77</definedName>
    <definedName name="West_Colo_silt">Fugitive_Dust!$D$104</definedName>
    <definedName name="West_Nev_precip_days">Wind_Climate_Meteorology!#REF!</definedName>
    <definedName name="West_Nev_silt">Fugitive_Dust!#REF!</definedName>
    <definedName name="Wind_Ut_Roads_Pipelines">Wind_Climate_Meteorology!$B$5</definedName>
    <definedName name="Wind_Ut_Wellpads">Wind_Climate_Meteorology!$B$4</definedName>
  </definedNames>
  <calcPr calcId="145621"/>
</workbook>
</file>

<file path=xl/calcChain.xml><?xml version="1.0" encoding="utf-8"?>
<calcChain xmlns="http://schemas.openxmlformats.org/spreadsheetml/2006/main">
  <c r="E82" i="1" l="1"/>
  <c r="E81" i="1"/>
  <c r="E80" i="1"/>
  <c r="E79" i="1"/>
  <c r="E78" i="1"/>
  <c r="E76" i="1"/>
  <c r="E75" i="1"/>
  <c r="E74" i="1"/>
  <c r="E73" i="1"/>
  <c r="E72" i="1"/>
  <c r="E71" i="1"/>
  <c r="E70" i="1"/>
  <c r="E69" i="1"/>
  <c r="E68" i="1"/>
  <c r="E67" i="1"/>
  <c r="E65" i="1"/>
  <c r="E64" i="1"/>
  <c r="E63" i="1"/>
  <c r="C83" i="1"/>
  <c r="C77" i="1"/>
  <c r="C66" i="1"/>
  <c r="C11" i="17" l="1"/>
  <c r="B11" i="17"/>
  <c r="B5" i="17"/>
  <c r="S65" i="14" l="1"/>
  <c r="B13" i="14" s="1"/>
  <c r="O68" i="14"/>
  <c r="B12" i="14" s="1"/>
  <c r="K67" i="14"/>
  <c r="B11" i="14" s="1"/>
  <c r="G53" i="14"/>
  <c r="B10" i="14" s="1"/>
  <c r="B53" i="14"/>
  <c r="B9" i="14" s="1"/>
  <c r="B15" i="1" l="1"/>
  <c r="B16" i="1"/>
  <c r="B34" i="1"/>
  <c r="B33" i="1"/>
  <c r="D80" i="1"/>
  <c r="E62" i="1"/>
  <c r="E61" i="1"/>
  <c r="E60" i="1"/>
  <c r="E59" i="1"/>
  <c r="B9" i="2"/>
  <c r="A9" i="2"/>
  <c r="C85" i="1" l="1"/>
  <c r="E77" i="1"/>
  <c r="E66" i="1"/>
  <c r="E85" i="1" s="1"/>
  <c r="E83" i="1"/>
  <c r="H45" i="13" l="1"/>
  <c r="H44" i="13"/>
  <c r="C94" i="13"/>
  <c r="C93" i="13"/>
  <c r="C92" i="13"/>
  <c r="C91" i="13"/>
  <c r="C90" i="13"/>
  <c r="C89" i="13"/>
  <c r="C88" i="13"/>
  <c r="C65" i="13"/>
  <c r="D57" i="13" l="1"/>
  <c r="C57" i="13"/>
  <c r="D55" i="13"/>
  <c r="C55" i="13"/>
  <c r="D52" i="13"/>
  <c r="C52" i="13"/>
  <c r="K5" i="17" l="1"/>
  <c r="J5" i="17"/>
  <c r="I5" i="17"/>
  <c r="H5" i="17"/>
  <c r="G5" i="17"/>
  <c r="F5" i="17"/>
  <c r="E5" i="17"/>
  <c r="D5" i="17"/>
  <c r="C5" i="17"/>
  <c r="I11" i="15"/>
  <c r="G11" i="15"/>
  <c r="E11" i="15"/>
  <c r="C11" i="15"/>
  <c r="I10" i="15"/>
  <c r="G10" i="15"/>
  <c r="E10" i="15"/>
  <c r="C10" i="15"/>
  <c r="I9" i="15"/>
  <c r="G9" i="15"/>
  <c r="E9" i="15"/>
  <c r="C9" i="15"/>
  <c r="I8" i="15"/>
  <c r="G8" i="15"/>
  <c r="E8" i="15"/>
  <c r="C8" i="15"/>
  <c r="I7" i="15"/>
  <c r="G7" i="15"/>
  <c r="E7" i="15"/>
  <c r="C7" i="15"/>
  <c r="I6" i="15"/>
  <c r="G6" i="15"/>
  <c r="E6" i="15"/>
  <c r="C6" i="15"/>
  <c r="F8" i="9" l="1"/>
  <c r="D8" i="9"/>
  <c r="F7" i="9"/>
  <c r="D7" i="9"/>
  <c r="F6" i="9"/>
  <c r="D6" i="9"/>
  <c r="F5" i="9"/>
  <c r="D5" i="9"/>
  <c r="J16" i="7" l="1"/>
  <c r="H16" i="7"/>
  <c r="F16" i="7"/>
  <c r="E16" i="7"/>
  <c r="D16" i="7"/>
  <c r="B16" i="7"/>
  <c r="J13" i="7"/>
  <c r="I13" i="7"/>
  <c r="H13" i="7"/>
  <c r="F13" i="7"/>
  <c r="E13" i="7"/>
  <c r="D13" i="7"/>
  <c r="B13" i="7"/>
  <c r="J6" i="7"/>
  <c r="J6" i="6" l="1"/>
  <c r="I6" i="6"/>
  <c r="H6" i="6"/>
  <c r="G6" i="6"/>
  <c r="F6" i="6"/>
  <c r="E6" i="6"/>
  <c r="D6" i="6"/>
  <c r="C6" i="6"/>
  <c r="B6" i="6"/>
  <c r="M6" i="3" l="1"/>
  <c r="M7" i="3" s="1"/>
  <c r="L6" i="3"/>
  <c r="K6" i="3"/>
  <c r="K7" i="3" s="1"/>
  <c r="J6" i="3"/>
  <c r="I6" i="3"/>
  <c r="F6" i="3"/>
  <c r="J7" i="3" l="1"/>
  <c r="E6" i="3"/>
</calcChain>
</file>

<file path=xl/sharedStrings.xml><?xml version="1.0" encoding="utf-8"?>
<sst xmlns="http://schemas.openxmlformats.org/spreadsheetml/2006/main" count="1290" uniqueCount="391">
  <si>
    <t>TSP Emission Factor</t>
  </si>
  <si>
    <t>b</t>
  </si>
  <si>
    <t>Tons TSP/acre-month</t>
  </si>
  <si>
    <r>
      <t>Conversion factor for TSP to PM</t>
    </r>
    <r>
      <rPr>
        <vertAlign val="subscript"/>
        <sz val="10"/>
        <rFont val="Arial"/>
        <family val="2"/>
      </rPr>
      <t>10</t>
    </r>
  </si>
  <si>
    <t>c</t>
  </si>
  <si>
    <t>Percentage of TSP</t>
  </si>
  <si>
    <r>
      <t>Conversion factor for PM</t>
    </r>
    <r>
      <rPr>
        <vertAlign val="subscript"/>
        <sz val="10"/>
        <rFont val="Arial"/>
        <family val="2"/>
      </rPr>
      <t>10</t>
    </r>
    <r>
      <rPr>
        <sz val="10"/>
        <rFont val="Arial"/>
        <family val="2"/>
      </rPr>
      <t xml:space="preserve"> to PM</t>
    </r>
    <r>
      <rPr>
        <vertAlign val="subscript"/>
        <sz val="10"/>
        <rFont val="Arial"/>
        <family val="2"/>
      </rPr>
      <t>2.5</t>
    </r>
  </si>
  <si>
    <t>d</t>
  </si>
  <si>
    <r>
      <t>Percentage of PM</t>
    </r>
    <r>
      <rPr>
        <vertAlign val="subscript"/>
        <sz val="10"/>
        <rFont val="Arial"/>
        <family val="2"/>
      </rPr>
      <t>10</t>
    </r>
  </si>
  <si>
    <t>Emission Factors (g/hp-hr)</t>
  </si>
  <si>
    <r>
      <t>NO</t>
    </r>
    <r>
      <rPr>
        <b/>
        <vertAlign val="subscript"/>
        <sz val="10"/>
        <rFont val="Arial"/>
        <family val="2"/>
      </rPr>
      <t>x</t>
    </r>
  </si>
  <si>
    <r>
      <t>PM</t>
    </r>
    <r>
      <rPr>
        <b/>
        <vertAlign val="subscript"/>
        <sz val="10"/>
        <rFont val="Arial"/>
        <family val="2"/>
      </rPr>
      <t>10</t>
    </r>
  </si>
  <si>
    <r>
      <t>SO</t>
    </r>
    <r>
      <rPr>
        <b/>
        <vertAlign val="subscript"/>
        <sz val="10"/>
        <rFont val="Arial"/>
        <family val="2"/>
      </rPr>
      <t>2</t>
    </r>
  </si>
  <si>
    <t>CO</t>
  </si>
  <si>
    <t>VOCs</t>
  </si>
  <si>
    <r>
      <t>PM</t>
    </r>
    <r>
      <rPr>
        <b/>
        <vertAlign val="subscript"/>
        <sz val="10"/>
        <rFont val="Arial"/>
        <family val="2"/>
      </rPr>
      <t>2.5</t>
    </r>
  </si>
  <si>
    <r>
      <t>CO</t>
    </r>
    <r>
      <rPr>
        <b/>
        <vertAlign val="subscript"/>
        <sz val="10"/>
        <rFont val="Arial"/>
        <family val="2"/>
      </rPr>
      <t>2</t>
    </r>
  </si>
  <si>
    <r>
      <t>CH</t>
    </r>
    <r>
      <rPr>
        <b/>
        <vertAlign val="subscript"/>
        <sz val="10"/>
        <rFont val="Arial"/>
        <family val="2"/>
      </rPr>
      <t>4</t>
    </r>
  </si>
  <si>
    <t>Source: EPA NONROADS 2008a</t>
  </si>
  <si>
    <t>INPUTS &amp; ASSUMPTIONS</t>
  </si>
  <si>
    <t>Description</t>
  </si>
  <si>
    <t>Value</t>
  </si>
  <si>
    <t>Source</t>
  </si>
  <si>
    <t>Notes</t>
  </si>
  <si>
    <t>a</t>
  </si>
  <si>
    <t>Project Year/Hp Category</t>
  </si>
  <si>
    <t>Parameter</t>
  </si>
  <si>
    <t>E (lb/VMT) =</t>
  </si>
  <si>
    <r>
      <rPr>
        <sz val="10"/>
        <rFont val="Arial"/>
        <family val="2"/>
      </rPr>
      <t>k (s/12)</t>
    </r>
    <r>
      <rPr>
        <vertAlign val="superscript"/>
        <sz val="10"/>
        <rFont val="Arial"/>
        <family val="2"/>
      </rPr>
      <t xml:space="preserve">a </t>
    </r>
    <r>
      <rPr>
        <sz val="10"/>
        <rFont val="Arial"/>
        <family val="2"/>
      </rPr>
      <t>(W/3)</t>
    </r>
    <r>
      <rPr>
        <vertAlign val="superscript"/>
        <sz val="10"/>
        <rFont val="Arial"/>
        <family val="2"/>
      </rPr>
      <t>b</t>
    </r>
  </si>
  <si>
    <t>k</t>
  </si>
  <si>
    <r>
      <t>E</t>
    </r>
    <r>
      <rPr>
        <vertAlign val="subscript"/>
        <sz val="10"/>
        <rFont val="Arial"/>
        <family val="2"/>
      </rPr>
      <t>ext</t>
    </r>
    <r>
      <rPr>
        <sz val="10"/>
        <rFont val="Arial"/>
        <family val="2"/>
      </rPr>
      <t xml:space="preserve"> = E (1 - P/365)</t>
    </r>
  </si>
  <si>
    <t>Function/Variable Description</t>
  </si>
  <si>
    <t>Assumed
Value</t>
  </si>
  <si>
    <t>Reference</t>
  </si>
  <si>
    <t>s = surface material silt content (%)</t>
  </si>
  <si>
    <t>EPA AP-42 Section 13.2.2, Table 13.2.2-1</t>
  </si>
  <si>
    <t>M = surface material moisture content (%)</t>
  </si>
  <si>
    <t>EPA AP-42 Section 13.2.2</t>
  </si>
  <si>
    <t>Vehicle</t>
  </si>
  <si>
    <t>Emission Factors (g/mi)</t>
  </si>
  <si>
    <t xml:space="preserve">Type </t>
  </si>
  <si>
    <t>VOC</t>
  </si>
  <si>
    <r>
      <t>k (s/12)</t>
    </r>
    <r>
      <rPr>
        <u/>
        <vertAlign val="superscript"/>
        <sz val="10"/>
        <rFont val="Arial"/>
        <family val="2"/>
      </rPr>
      <t xml:space="preserve">a </t>
    </r>
    <r>
      <rPr>
        <u/>
        <sz val="10"/>
        <rFont val="Arial"/>
        <family val="2"/>
      </rPr>
      <t>(S/30)</t>
    </r>
    <r>
      <rPr>
        <u/>
        <vertAlign val="superscript"/>
        <sz val="10"/>
        <rFont val="Arial"/>
        <family val="2"/>
      </rPr>
      <t>d</t>
    </r>
    <r>
      <rPr>
        <sz val="10"/>
        <rFont val="Arial"/>
        <family val="2"/>
      </rPr>
      <t xml:space="preserve"> _ C</t>
    </r>
  </si>
  <si>
    <r>
      <t>(M/0.5)</t>
    </r>
    <r>
      <rPr>
        <vertAlign val="superscript"/>
        <sz val="10"/>
        <rFont val="Arial"/>
        <family val="2"/>
      </rPr>
      <t>c</t>
    </r>
  </si>
  <si>
    <t>C = emission factor for 1980's  vehicle fleet exhaust, brake wear, and tire wear (lb/VMT)</t>
  </si>
  <si>
    <r>
      <t>PM</t>
    </r>
    <r>
      <rPr>
        <vertAlign val="subscript"/>
        <sz val="10"/>
        <rFont val="Arial"/>
        <family val="2"/>
      </rPr>
      <t>2.5</t>
    </r>
  </si>
  <si>
    <t>EPA AP-42 Section 13.2.2, Table 13.2.2-4</t>
  </si>
  <si>
    <r>
      <t>PM</t>
    </r>
    <r>
      <rPr>
        <vertAlign val="subscript"/>
        <sz val="10"/>
        <rFont val="Arial"/>
        <family val="2"/>
      </rPr>
      <t>10</t>
    </r>
  </si>
  <si>
    <t>Vehicle Class</t>
  </si>
  <si>
    <t>Pollutant</t>
  </si>
  <si>
    <t>Emission Factor Equation (lb/VMT)</t>
  </si>
  <si>
    <r>
      <t>S</t>
    </r>
    <r>
      <rPr>
        <b/>
        <vertAlign val="superscript"/>
        <sz val="10"/>
        <rFont val="Arial"/>
        <family val="2"/>
      </rPr>
      <t>a</t>
    </r>
    <r>
      <rPr>
        <b/>
        <sz val="10"/>
        <rFont val="Arial"/>
        <family val="2"/>
      </rPr>
      <t xml:space="preserve"> (mph)</t>
    </r>
  </si>
  <si>
    <t>Em. Factors (lb/VMT)</t>
  </si>
  <si>
    <t>Source: EPA AP-42, Section 11.9, Table 11.9-1, Oct. 1998</t>
  </si>
  <si>
    <r>
      <t>Flashing Loss
Emission Factor
 (lbs CH</t>
    </r>
    <r>
      <rPr>
        <b/>
        <vertAlign val="subscript"/>
        <sz val="10"/>
        <rFont val="Arial"/>
        <family val="2"/>
      </rPr>
      <t xml:space="preserve">4 </t>
    </r>
    <r>
      <rPr>
        <b/>
        <sz val="10"/>
        <rFont val="Arial"/>
        <family val="2"/>
      </rPr>
      <t xml:space="preserve">/ 1000 bbl of water) </t>
    </r>
    <r>
      <rPr>
        <b/>
        <vertAlign val="superscript"/>
        <sz val="10"/>
        <rFont val="Arial"/>
        <family val="2"/>
      </rPr>
      <t>a</t>
    </r>
  </si>
  <si>
    <r>
      <rPr>
        <vertAlign val="superscript"/>
        <sz val="10"/>
        <rFont val="Arial"/>
        <family val="2"/>
      </rPr>
      <t>a</t>
    </r>
    <r>
      <rPr>
        <sz val="10"/>
        <rFont val="Arial"/>
        <family val="2"/>
      </rPr>
      <t xml:space="preserve"> Average Conditions for Table 5-10 of the API Compedium of GHG Emissions Methodologies for the Oil and Gas Industry, August 2009.</t>
    </r>
  </si>
  <si>
    <t>Oil Well Oil Truck Loadout VOC Emissions</t>
  </si>
  <si>
    <t>Emissions were estimated based on EPA, AP-42 Section 5.2.2.1.1 Equation 1</t>
  </si>
  <si>
    <r>
      <t>L</t>
    </r>
    <r>
      <rPr>
        <vertAlign val="subscript"/>
        <sz val="10"/>
        <rFont val="Arial"/>
        <family val="2"/>
      </rPr>
      <t>L</t>
    </r>
    <r>
      <rPr>
        <sz val="10"/>
        <rFont val="Arial"/>
        <family val="2"/>
      </rPr>
      <t xml:space="preserve"> =</t>
    </r>
  </si>
  <si>
    <r>
      <t xml:space="preserve"> 12.46   </t>
    </r>
    <r>
      <rPr>
        <u/>
        <sz val="10"/>
        <rFont val="Arial"/>
        <family val="2"/>
      </rPr>
      <t>SPM</t>
    </r>
  </si>
  <si>
    <t xml:space="preserve">               T</t>
  </si>
  <si>
    <r>
      <t>L</t>
    </r>
    <r>
      <rPr>
        <vertAlign val="subscript"/>
        <sz val="10"/>
        <rFont val="Arial"/>
        <family val="2"/>
      </rPr>
      <t>L</t>
    </r>
    <r>
      <rPr>
        <sz val="10"/>
        <rFont val="Arial"/>
        <family val="2"/>
      </rPr>
      <t xml:space="preserve"> = Loading Loss pounds per 1000 gallons (lb/10</t>
    </r>
    <r>
      <rPr>
        <vertAlign val="superscript"/>
        <sz val="10"/>
        <rFont val="Arial"/>
        <family val="2"/>
      </rPr>
      <t xml:space="preserve">3 </t>
    </r>
    <r>
      <rPr>
        <sz val="10"/>
        <rFont val="Arial"/>
        <family val="2"/>
      </rPr>
      <t>gal) of liquid loaded</t>
    </r>
  </si>
  <si>
    <t>S = a saturation factor</t>
  </si>
  <si>
    <t>P = true vapor pressure of liquid loaded, pounds per square inch absolute (psia)</t>
  </si>
  <si>
    <t>M = molecular weight of vapors, pounds per pounds-mole (lb/lb-mole)</t>
  </si>
  <si>
    <t>T = temperature of bulk liquid loaded (F+460)</t>
  </si>
  <si>
    <t xml:space="preserve">S = </t>
  </si>
  <si>
    <t>from EPA, AP-42 Section Table 5.2-1</t>
  </si>
  <si>
    <t xml:space="preserve">P = </t>
  </si>
  <si>
    <t xml:space="preserve">M = </t>
  </si>
  <si>
    <t xml:space="preserve">T = </t>
  </si>
  <si>
    <t>ave. temp.</t>
  </si>
  <si>
    <t>Emission Factors for Pneumatic Pumps</t>
  </si>
  <si>
    <t>Emission factors (g/hr per pump)</t>
  </si>
  <si>
    <t>Equipment Type</t>
  </si>
  <si>
    <r>
      <t xml:space="preserve">Total Organic Compound (TOC) </t>
    </r>
    <r>
      <rPr>
        <b/>
        <vertAlign val="superscript"/>
        <sz val="10"/>
        <rFont val="Arial"/>
        <family val="2"/>
      </rPr>
      <t>1</t>
    </r>
  </si>
  <si>
    <t>Oil and Gas production operations - Pump Seals</t>
  </si>
  <si>
    <r>
      <rPr>
        <vertAlign val="superscript"/>
        <sz val="9"/>
        <rFont val="Arial"/>
        <family val="2"/>
      </rPr>
      <t>1</t>
    </r>
    <r>
      <rPr>
        <sz val="9"/>
        <rFont val="Arial"/>
        <family val="2"/>
      </rPr>
      <t xml:space="preserve"> EPA-453/R-95-017   Protocol for Equipment Leak Emission Estimates, November 1995</t>
    </r>
  </si>
  <si>
    <t>Emission Factors for Industrial Wind Erosion</t>
  </si>
  <si>
    <r>
      <t>U</t>
    </r>
    <r>
      <rPr>
        <vertAlign val="subscript"/>
        <sz val="10"/>
        <rFont val="Arial"/>
        <family val="2"/>
      </rPr>
      <t xml:space="preserve">t </t>
    </r>
    <r>
      <rPr>
        <sz val="10"/>
        <rFont val="Arial"/>
        <family val="2"/>
      </rPr>
      <t xml:space="preserve">well pads  = </t>
    </r>
  </si>
  <si>
    <t xml:space="preserve"> AP-42 Industrial Wind Erosion Table 13.2.5-2, Overburden</t>
  </si>
  <si>
    <r>
      <t>U</t>
    </r>
    <r>
      <rPr>
        <vertAlign val="subscript"/>
        <sz val="10"/>
        <rFont val="Arial"/>
        <family val="2"/>
      </rPr>
      <t xml:space="preserve">t </t>
    </r>
    <r>
      <rPr>
        <sz val="10"/>
        <rFont val="Arial"/>
        <family val="2"/>
      </rPr>
      <t xml:space="preserve">roads/pipelines  = </t>
    </r>
  </si>
  <si>
    <t xml:space="preserve"> AP-42 Industrial Wind Erosion Table 13.2.5-2, Roadbed material</t>
  </si>
  <si>
    <t>Unit</t>
  </si>
  <si>
    <t>HCHO</t>
  </si>
  <si>
    <r>
      <t>N</t>
    </r>
    <r>
      <rPr>
        <b/>
        <vertAlign val="subscript"/>
        <sz val="10"/>
        <rFont val="Arial"/>
        <family val="2"/>
      </rPr>
      <t>2</t>
    </r>
    <r>
      <rPr>
        <b/>
        <sz val="10"/>
        <rFont val="Arial"/>
        <family val="2"/>
      </rPr>
      <t>O</t>
    </r>
  </si>
  <si>
    <t>lb/MMSCF</t>
  </si>
  <si>
    <t>lb/MMBTU</t>
  </si>
  <si>
    <t>Source: EPA, AP-42 Section 1.4 Natural Gas Combustion</t>
  </si>
  <si>
    <t>Fugitive Emissions from Equipment Leaks</t>
  </si>
  <si>
    <t>TOC Emission Factor</t>
  </si>
  <si>
    <t>Well Equipment Component</t>
  </si>
  <si>
    <t>Gas</t>
  </si>
  <si>
    <t>Light Oil &gt;20º API</t>
  </si>
  <si>
    <t>Heavy Oil &lt;20º API</t>
  </si>
  <si>
    <t>Water/Oil</t>
  </si>
  <si>
    <t>(kg/hr)</t>
  </si>
  <si>
    <t>(lb/hr)</t>
  </si>
  <si>
    <t>valves</t>
  </si>
  <si>
    <t>pump seals</t>
  </si>
  <si>
    <t>others</t>
  </si>
  <si>
    <t>connectors</t>
  </si>
  <si>
    <t>flanges</t>
  </si>
  <si>
    <t>open-ended lines</t>
  </si>
  <si>
    <t>Source:  EPA-453/R-95-017   Protocol for Equipment Leak Emission Estimates, November 1995
Table 2-4 , Oil and Gas Production Operations Average Estimation Factors</t>
  </si>
  <si>
    <t>"Other" category includes compressor seals, pressure relief valves, diaphragms, drains, dump arms, hatches, instruments, meters, polished rods and vents</t>
  </si>
  <si>
    <t>Condensate Truck Loadout VOC Emissions</t>
  </si>
  <si>
    <t>Emission Factors for Natural Gas-Fired Compressors</t>
  </si>
  <si>
    <t>Compressor</t>
  </si>
  <si>
    <t>Emission Factors</t>
  </si>
  <si>
    <t>Rich Burn</t>
  </si>
  <si>
    <r>
      <t xml:space="preserve">a </t>
    </r>
    <r>
      <rPr>
        <sz val="9"/>
        <rFont val="Arial"/>
        <family val="2"/>
      </rPr>
      <t>Source: assume compressors will comply with NSPS 40 CFR part 60 subpart JJJJ</t>
    </r>
  </si>
  <si>
    <r>
      <t>b</t>
    </r>
    <r>
      <rPr>
        <sz val="9"/>
        <rFont val="Arial"/>
        <family val="2"/>
      </rPr>
      <t xml:space="preserve"> Source: EPA, AP-42 Section 3.2 Natural Gas Fired Reciprocating Engines</t>
    </r>
  </si>
  <si>
    <t>Note: Compressors assumed to be equipped with nonselective catalytic reduction (NSCR) catalyst.</t>
  </si>
  <si>
    <t>SO2</t>
  </si>
  <si>
    <t>Source Description</t>
  </si>
  <si>
    <t>PM Emission Factor
(lb/ton)</t>
  </si>
  <si>
    <r>
      <t>PM</t>
    </r>
    <r>
      <rPr>
        <b/>
        <vertAlign val="subscript"/>
        <sz val="10"/>
        <rFont val="Arial"/>
        <family val="2"/>
      </rPr>
      <t xml:space="preserve">10 </t>
    </r>
    <r>
      <rPr>
        <b/>
        <sz val="10"/>
        <rFont val="Arial"/>
        <family val="2"/>
      </rPr>
      <t xml:space="preserve">Emission Factor </t>
    </r>
    <r>
      <rPr>
        <b/>
        <vertAlign val="superscript"/>
        <sz val="10"/>
        <rFont val="Arial"/>
        <family val="2"/>
      </rPr>
      <t>a</t>
    </r>
    <r>
      <rPr>
        <b/>
        <sz val="10"/>
        <rFont val="Arial"/>
        <family val="2"/>
      </rPr>
      <t xml:space="preserve">
(lb/ton)</t>
    </r>
  </si>
  <si>
    <r>
      <t xml:space="preserve">PM2.5 Emission Factor </t>
    </r>
    <r>
      <rPr>
        <b/>
        <vertAlign val="superscript"/>
        <sz val="10"/>
        <rFont val="Arial"/>
        <family val="2"/>
      </rPr>
      <t>a</t>
    </r>
    <r>
      <rPr>
        <b/>
        <sz val="10"/>
        <rFont val="Arial"/>
        <family val="2"/>
      </rPr>
      <t xml:space="preserve">
(lb/ton)</t>
    </r>
  </si>
  <si>
    <r>
      <t xml:space="preserve">Scraping </t>
    </r>
    <r>
      <rPr>
        <vertAlign val="superscript"/>
        <sz val="10"/>
        <rFont val="Arial"/>
        <family val="2"/>
      </rPr>
      <t>b</t>
    </r>
  </si>
  <si>
    <t>Removing overburden</t>
  </si>
  <si>
    <t>Grading</t>
  </si>
  <si>
    <r>
      <t xml:space="preserve">Scraper unloading </t>
    </r>
    <r>
      <rPr>
        <vertAlign val="superscript"/>
        <sz val="10"/>
        <rFont val="Arial"/>
        <family val="2"/>
      </rPr>
      <t>b</t>
    </r>
  </si>
  <si>
    <t>Batch drop</t>
  </si>
  <si>
    <r>
      <t xml:space="preserve">Truck Loading </t>
    </r>
    <r>
      <rPr>
        <vertAlign val="superscript"/>
        <sz val="10"/>
        <rFont val="Arial"/>
        <family val="2"/>
      </rPr>
      <t>b</t>
    </r>
  </si>
  <si>
    <t>Calculated using AP-42 Section 11.9-1</t>
  </si>
  <si>
    <t>Calculated using AP-42 Section 13.2.4</t>
  </si>
  <si>
    <t>Emission factors for Rock Crushing or Concrete Batching Loading / Unloading</t>
  </si>
  <si>
    <t>Emissions Factors (lb/ton)</t>
  </si>
  <si>
    <t>Activity</t>
  </si>
  <si>
    <t>Tertiary Crushing</t>
  </si>
  <si>
    <t>Fines Crushing</t>
  </si>
  <si>
    <t>Screening</t>
  </si>
  <si>
    <t>Fines Screening</t>
  </si>
  <si>
    <t>Conveyor Transfer Point</t>
  </si>
  <si>
    <t>Truck Drop Unloading</t>
  </si>
  <si>
    <t>Batch Plant Crushed Rock Transfer</t>
  </si>
  <si>
    <t>* concrete batching factors: AP-42 Table 11.12-2</t>
  </si>
  <si>
    <t>* rock crushing factors: AP-42 Table 11.19.2-2</t>
  </si>
  <si>
    <t>* assume PM2.5 is 18% of PM10</t>
  </si>
  <si>
    <t>Emission Factors for Locomotives</t>
  </si>
  <si>
    <r>
      <t>N</t>
    </r>
    <r>
      <rPr>
        <b/>
        <vertAlign val="subscript"/>
        <sz val="10"/>
        <color indexed="8"/>
        <rFont val="Arial"/>
        <family val="2"/>
      </rPr>
      <t>2</t>
    </r>
    <r>
      <rPr>
        <b/>
        <sz val="10"/>
        <color indexed="8"/>
        <rFont val="Arial"/>
        <family val="2"/>
      </rPr>
      <t>O</t>
    </r>
  </si>
  <si>
    <t>Locomotive - Line-Haul</t>
  </si>
  <si>
    <t>1. NOx, PM10, PM2.5, CO and VOC emissions factors obtained from EPA "Emissions Factors for Locomotives", 2009, EPA-420-F-09-025. GHG factors source: 2009 API O&amp;G GHG Methodologies Compendium, Tables 3-8 and 4-17.</t>
  </si>
  <si>
    <t>2. EPA Hydrocarbon (HC) emission factor used for VOC.</t>
  </si>
  <si>
    <r>
      <rPr>
        <b/>
        <sz val="10"/>
        <rFont val="Arial"/>
        <family val="2"/>
      </rPr>
      <t>CH</t>
    </r>
    <r>
      <rPr>
        <b/>
        <vertAlign val="subscript"/>
        <sz val="10"/>
        <rFont val="Arial"/>
        <family val="2"/>
      </rPr>
      <t>4</t>
    </r>
  </si>
  <si>
    <r>
      <rPr>
        <b/>
        <sz val="10"/>
        <rFont val="Arial"/>
        <family val="2"/>
      </rPr>
      <t>N</t>
    </r>
    <r>
      <rPr>
        <b/>
        <vertAlign val="subscript"/>
        <sz val="10"/>
        <rFont val="Arial"/>
        <family val="2"/>
      </rPr>
      <t>2</t>
    </r>
    <r>
      <rPr>
        <b/>
        <sz val="10"/>
        <rFont val="Arial"/>
        <family val="2"/>
      </rPr>
      <t>O</t>
    </r>
  </si>
  <si>
    <t>Prescribed and Wild Fire</t>
  </si>
  <si>
    <r>
      <rPr>
        <vertAlign val="superscript"/>
        <sz val="9"/>
        <rFont val="Arial"/>
        <family val="2"/>
      </rPr>
      <t>a</t>
    </r>
    <r>
      <rPr>
        <sz val="9"/>
        <rFont val="Arial"/>
        <family val="2"/>
      </rPr>
      <t xml:space="preserve"> derived from From: Western Governor's Association/Western Regional Air Partnership 2002 Fire Emission Inventory For the WRAP Region - Phase II July 22, 2005</t>
    </r>
  </si>
  <si>
    <r>
      <rPr>
        <vertAlign val="superscript"/>
        <sz val="9"/>
        <rFont val="Arial"/>
        <family val="2"/>
      </rPr>
      <t>b</t>
    </r>
    <r>
      <rPr>
        <sz val="9"/>
        <rFont val="Arial"/>
        <family val="2"/>
      </rPr>
      <t xml:space="preserve"> no emission factor for CO2 as emissions from fire are considered part of the carbon cycle</t>
    </r>
  </si>
  <si>
    <t>Exhaust Emission Factors for Diesel-Powered Off-Road Construction Equipment</t>
  </si>
  <si>
    <t>NOx</t>
  </si>
  <si>
    <r>
      <t>CH</t>
    </r>
    <r>
      <rPr>
        <b/>
        <vertAlign val="subscript"/>
        <sz val="10"/>
        <color theme="1"/>
        <rFont val="Arial"/>
        <family val="2"/>
      </rPr>
      <t>4</t>
    </r>
  </si>
  <si>
    <t>Emission Factors for Additional Equipment</t>
  </si>
  <si>
    <t>Emission Factors  gm/LTO</t>
  </si>
  <si>
    <r>
      <t>N</t>
    </r>
    <r>
      <rPr>
        <b/>
        <vertAlign val="subscript"/>
        <sz val="10"/>
        <color theme="1"/>
        <rFont val="Arial"/>
        <family val="2"/>
      </rPr>
      <t>2</t>
    </r>
    <r>
      <rPr>
        <b/>
        <sz val="10"/>
        <color theme="1"/>
        <rFont val="Arial"/>
        <family val="2"/>
      </rPr>
      <t>O</t>
    </r>
  </si>
  <si>
    <t>Aircraft Landing/Take-Off Cycle (LTO)</t>
  </si>
  <si>
    <t>Aircraft (cruise)</t>
  </si>
  <si>
    <t>Source: IPCC Guidelines on National Greenhouse Gas Inventories. Reference Manual, page 1.98, Table 2, Domestic Average Fleet and Cruise. Jet fuel A density ~ 8lbs/gallon.</t>
  </si>
  <si>
    <t>Emission Factors for Off-Road ATV</t>
  </si>
  <si>
    <t>Emission Factors (gm/mile)</t>
  </si>
  <si>
    <t>2-Stroke ATV</t>
  </si>
  <si>
    <t>1. N2O factor source: 2009 API O&amp;G GHG Methodologies Compendium, Tables 4-13 and 4-17.</t>
  </si>
  <si>
    <t>Emission factors for Rock Crushing, Concrete Batching or Concrete Loading / Unloading</t>
  </si>
  <si>
    <t>Fugitive Dust from Heavy Construction Drop Operations (Backhoe and Loader)</t>
  </si>
  <si>
    <r>
      <t>PM</t>
    </r>
    <r>
      <rPr>
        <u/>
        <vertAlign val="subscript"/>
        <sz val="10"/>
        <rFont val="Arial"/>
        <family val="2"/>
      </rPr>
      <t>10</t>
    </r>
    <r>
      <rPr>
        <u/>
        <sz val="10"/>
        <rFont val="Arial"/>
        <family val="2"/>
      </rPr>
      <t xml:space="preserve"> - Material Handling Factor (soil and rock aggregate):</t>
    </r>
  </si>
  <si>
    <t>E(lb/ton) = k(0.0032)*(((U/5)^1.3)/((M/2)^1.4))</t>
  </si>
  <si>
    <t>k (particle size multiplier) =</t>
  </si>
  <si>
    <t xml:space="preserve">M (material moisture content - exposed ground) = </t>
  </si>
  <si>
    <t>%</t>
  </si>
  <si>
    <t>* AP-42 Equation 1 in 13.2.4.3</t>
  </si>
  <si>
    <t>* multipliers and factors shown in 13.2.4.3</t>
  </si>
  <si>
    <t>PM2.5 - Material Handling Factor (soil and rock aggregate):</t>
  </si>
  <si>
    <t>Methane Emissions from Enteric Fermentation and Manure Management</t>
  </si>
  <si>
    <t>Methane Emission Factors</t>
  </si>
  <si>
    <t>Livestock</t>
  </si>
  <si>
    <t>Enteric Fermentation
(Kg/head/yr)</t>
  </si>
  <si>
    <t>Enteric Fermentation
(lb/head/yr)</t>
  </si>
  <si>
    <t>Manure Management
(Kg/head/yr)</t>
  </si>
  <si>
    <t>Manure Management
(lb/head/yr)</t>
  </si>
  <si>
    <t>Cattle</t>
  </si>
  <si>
    <t>includes bulls, yearlings, and calves</t>
  </si>
  <si>
    <t>Horse</t>
  </si>
  <si>
    <t>Buffalo</t>
  </si>
  <si>
    <t>Sheep</t>
  </si>
  <si>
    <t>Source:  2006 IPCC Guidelines for National Greenhouse Gas Inventories, Volume 4 Agriculture, Forestry, and Other Land Use,  Chapter 10 Emissions From Livestock and Manure Management
Emission factors for Developed Countries, North America, Temperate climate, "Other" (non-dairy) cattle</t>
  </si>
  <si>
    <t>Units</t>
  </si>
  <si>
    <t>gm/bhp-hr</t>
  </si>
  <si>
    <t>Fugitive Dust Emissions - Sand and Gravel, Bentonite Mining &amp; Coal Mining</t>
  </si>
  <si>
    <t>E = (a)(b) Sc</t>
  </si>
  <si>
    <r>
      <t>E = (a)(b) S</t>
    </r>
    <r>
      <rPr>
        <vertAlign val="superscript"/>
        <sz val="11"/>
        <color theme="1"/>
        <rFont val="Calibri"/>
        <family val="2"/>
        <scheme val="minor"/>
      </rPr>
      <t>c</t>
    </r>
  </si>
  <si>
    <r>
      <t>* U</t>
    </r>
    <r>
      <rPr>
        <vertAlign val="subscript"/>
        <sz val="11"/>
        <color theme="1"/>
        <rFont val="Calibri"/>
        <family val="2"/>
        <scheme val="minor"/>
      </rPr>
      <t>t</t>
    </r>
    <r>
      <rPr>
        <sz val="11"/>
        <color theme="1"/>
        <rFont val="Calibri"/>
        <family val="2"/>
        <scheme val="minor"/>
      </rPr>
      <t xml:space="preserve"> =  threshold velocity (m/s)</t>
    </r>
  </si>
  <si>
    <t>E = size-specific emission factor (lb/VMT)</t>
  </si>
  <si>
    <r>
      <t>E</t>
    </r>
    <r>
      <rPr>
        <vertAlign val="subscript"/>
        <sz val="10"/>
        <rFont val="Arial"/>
        <family val="2"/>
      </rPr>
      <t>ext</t>
    </r>
    <r>
      <rPr>
        <sz val="10"/>
        <rFont val="Arial"/>
        <family val="2"/>
      </rPr>
      <t xml:space="preserve"> = size-specific emission factor extrapolated for natural mitigation (lb/VMT)</t>
    </r>
  </si>
  <si>
    <t>P = Number of days precip per year - Geographic location specific (applied to unpaved road travel emissions)*</t>
  </si>
  <si>
    <t>* EPA AP-42 Section 13.2.2, Figure 13.2.2-1</t>
  </si>
  <si>
    <t>Southeast New Mexico</t>
  </si>
  <si>
    <t>Western Colorado - Piceance Basin</t>
  </si>
  <si>
    <t>Southwest Wyoming</t>
  </si>
  <si>
    <t>Eastern Montana</t>
  </si>
  <si>
    <t>Northwest Utah</t>
  </si>
  <si>
    <t>Eastern Idaho</t>
  </si>
  <si>
    <t>lb/MMBTU*</t>
  </si>
  <si>
    <t>* based on 1020 btu/scf</t>
  </si>
  <si>
    <r>
      <t>Water Tank Emissions Factor
Emission Factor
 (lbs VOC</t>
    </r>
    <r>
      <rPr>
        <b/>
        <vertAlign val="subscript"/>
        <sz val="10"/>
        <rFont val="Arial"/>
        <family val="2"/>
      </rPr>
      <t xml:space="preserve"> </t>
    </r>
    <r>
      <rPr>
        <b/>
        <sz val="10"/>
        <rFont val="Arial"/>
        <family val="2"/>
      </rPr>
      <t>/ bbl of water) *</t>
    </r>
  </si>
  <si>
    <r>
      <t>Water Tank Emissions Factor
Emission Factor
 (lbs HAP</t>
    </r>
    <r>
      <rPr>
        <b/>
        <vertAlign val="subscript"/>
        <sz val="10"/>
        <rFont val="Arial"/>
        <family val="2"/>
      </rPr>
      <t xml:space="preserve"> </t>
    </r>
    <r>
      <rPr>
        <b/>
        <sz val="10"/>
        <rFont val="Arial"/>
        <family val="2"/>
      </rPr>
      <t>/ bbl of water) *</t>
    </r>
  </si>
  <si>
    <t>* Emissions factors from CDPHE Regulation No. 7 for "Remainder of Colorado".</t>
  </si>
  <si>
    <t>Emissions Factors for Oil and Condensate Storage Tanks Vents (lb/BBL)</t>
  </si>
  <si>
    <t>Oil Tanks</t>
  </si>
  <si>
    <t>Condensate Tanks</t>
  </si>
  <si>
    <t>Benzene</t>
  </si>
  <si>
    <t>Toluene</t>
  </si>
  <si>
    <t>Ethylbenzene</t>
  </si>
  <si>
    <t>Xylene</t>
  </si>
  <si>
    <t>* emissions factors from ERG Report prepared for TCEQ : "Characterization of Oil and Gas Production Equipment and Develop a Methodology to Estimate Statewide Emissions". Table 4-15. Emissions factors and calculations methodologies were originally developed in the 2009 TERC study "VOC Emissions from Oil and Condensate Storage Tanks".</t>
  </si>
  <si>
    <t>Molecular Weight and True Vapor Pressure of Selected Petroleum Liquids</t>
  </si>
  <si>
    <t>Petroleum Liquid</t>
  </si>
  <si>
    <t>Molecular Weight at 60 degrees F (lb/lb-mole)</t>
  </si>
  <si>
    <t>True Vapor Pressure (psia)</t>
  </si>
  <si>
    <t>40 degrees F</t>
  </si>
  <si>
    <t>50 degrees F</t>
  </si>
  <si>
    <t>60 degrees F</t>
  </si>
  <si>
    <t>70 degrees F</t>
  </si>
  <si>
    <t>80 degrees F</t>
  </si>
  <si>
    <t>90 degrees F</t>
  </si>
  <si>
    <t>100 degrees F</t>
  </si>
  <si>
    <t>Crude Oil RVP 5</t>
  </si>
  <si>
    <t>Gasoline RVP 7</t>
  </si>
  <si>
    <t>* values taken directly from AP-42, Chapter 7.1</t>
  </si>
  <si>
    <t>HAPs Emissions Factors for Oil and Condensate Loading (lb HAP / lb VOC)</t>
  </si>
  <si>
    <t>Oil</t>
  </si>
  <si>
    <t>Condensate</t>
  </si>
  <si>
    <t>* emissions factors from ERG Report prepared for TCEQ : "Characterization of Oil and Gas Production Equipment and Develop a Methodology to Estimate Statewide Emissions". Table 4-17. Emissions factors were derived from the 2009 TERC study "VOC Emissions from Oil and Condensate Storage Tanks".</t>
  </si>
  <si>
    <t>W&amp;S Composition for Truck Load Out Emissions</t>
  </si>
  <si>
    <t>W&amp;S Gas Component</t>
  </si>
  <si>
    <t>Mole Fraction</t>
  </si>
  <si>
    <t xml:space="preserve">Molecular Weight </t>
  </si>
  <si>
    <t xml:space="preserve">Gas Weight </t>
  </si>
  <si>
    <t>(%)</t>
  </si>
  <si>
    <t xml:space="preserve">(lb/lb-mol) </t>
  </si>
  <si>
    <t>(lb/lb-mol)</t>
  </si>
  <si>
    <t>Methane</t>
  </si>
  <si>
    <t>Ethane</t>
  </si>
  <si>
    <t>Nitrogen</t>
  </si>
  <si>
    <t>Water</t>
  </si>
  <si>
    <t>Carbon Dioxide</t>
  </si>
  <si>
    <t>Nitrous Oxide</t>
  </si>
  <si>
    <t>Hydrogen Sulfide</t>
  </si>
  <si>
    <t>Non-reactive, non-HAP</t>
  </si>
  <si>
    <t>---</t>
  </si>
  <si>
    <t>Propane</t>
  </si>
  <si>
    <t>Iso-butane</t>
  </si>
  <si>
    <t>n-butane</t>
  </si>
  <si>
    <t>i-pentane</t>
  </si>
  <si>
    <t>n-pentane</t>
  </si>
  <si>
    <t>Hexanes</t>
  </si>
  <si>
    <t>Heptanes</t>
  </si>
  <si>
    <t>Octanes</t>
  </si>
  <si>
    <t>Nonanes</t>
  </si>
  <si>
    <t>Decanes+</t>
  </si>
  <si>
    <t>Reactive VOC</t>
  </si>
  <si>
    <t>n-Hexane</t>
  </si>
  <si>
    <t>Xylenes</t>
  </si>
  <si>
    <t>HAPs</t>
  </si>
  <si>
    <t>Totals</t>
  </si>
  <si>
    <t>* Source : E&amp;P Tanks was setup with input median value for E&amp;P Tanks New Mexico geographical database. Used Roswell, N.M. meteorology.</t>
  </si>
  <si>
    <t>get value from table below</t>
  </si>
  <si>
    <t>Water Disposal Pump Emissions Factors (TPY/MSCF)</t>
  </si>
  <si>
    <t>SOx</t>
  </si>
  <si>
    <t>PM</t>
  </si>
  <si>
    <t>CO2</t>
  </si>
  <si>
    <t>CH4</t>
  </si>
  <si>
    <t>N2O</t>
  </si>
  <si>
    <t>* Emissions factors obtained from WRAP Phase III O&amp;G South San Juan Basin Inventory except for GHGs which were derived by applying ratios based on the EPA Mandatory GHG Reporting, Part 98, Subpart C, Tables C-1 and C-2 and the ERG TCEQ Study NOx emissions factor to the NOx emissions factor in this Table.</t>
  </si>
  <si>
    <t>Diesel Haul Truck</t>
  </si>
  <si>
    <t>* Source: EPA MOVES 2010a. Emissions factors developed using MOVES 'National' Database for Lea County, New Mexico, representing year 2008 and average speed 30 mph.</t>
  </si>
  <si>
    <t>Exhaust Emission Factors for Road Traffic - Haul Trucks</t>
  </si>
  <si>
    <r>
      <t>PM</t>
    </r>
    <r>
      <rPr>
        <b/>
        <vertAlign val="subscript"/>
        <sz val="10"/>
        <rFont val="Arial"/>
        <family val="2"/>
      </rPr>
      <t>10</t>
    </r>
    <r>
      <rPr>
        <b/>
        <vertAlign val="subscript"/>
        <sz val="10"/>
        <rFont val="Arial"/>
        <family val="2"/>
      </rPr>
      <t xml:space="preserve"> </t>
    </r>
  </si>
  <si>
    <t>Gasoline Passenger Truck</t>
  </si>
  <si>
    <t>Source: EPA MOVES 2010a. Emissions factors developed using MOVES 'National' Database for Lea County, New Mexico, representing year 2008 and average speed 30 mph.</t>
  </si>
  <si>
    <t>Exhaust Emission Factors for Commuting Road Traffic - Passenger Trucks</t>
  </si>
  <si>
    <t>Commercial Diesel Truck</t>
  </si>
  <si>
    <t>* The purpose of this Workbook is to consolidate emissions factors that are being used by the BLM EI Toolkit, so that the user can review and update (if necessary) emissions factors in one place and not have to revise all emissions Calculator Workbooks as part of the EI Toolkit.</t>
  </si>
  <si>
    <t>* Note: some factors for sources including oil and gas tanks, mobile sources and wind erosion, and number of days of precipitation are geographic location specific. During an application of the EI Toolkit, the user has the option to choose which geographical location of factors that he or she would like to use for their specifc EI Toolkit application.</t>
  </si>
  <si>
    <t>Fugitive Dust from Heavy Construction Operations - Surface Disturbance - Wellpad and Road Development</t>
  </si>
  <si>
    <t>Emission Factors for Grading Roads - Fugitive Dust</t>
  </si>
  <si>
    <r>
      <t>Emission Factors for Publicly Accessible Unpaved Roads - Heavy Vehicles</t>
    </r>
    <r>
      <rPr>
        <b/>
        <vertAlign val="superscript"/>
        <sz val="12"/>
        <rFont val="Arial"/>
        <family val="2"/>
      </rPr>
      <t>a</t>
    </r>
  </si>
  <si>
    <r>
      <t>Emission Factors for Publicly Accessible Unpaved Roads - Commuting Vehicles</t>
    </r>
    <r>
      <rPr>
        <b/>
        <vertAlign val="superscript"/>
        <sz val="12"/>
        <rFont val="Calibri"/>
        <family val="2"/>
        <scheme val="minor"/>
      </rPr>
      <t>a</t>
    </r>
  </si>
  <si>
    <t xml:space="preserve">Water Tank &amp; Flashing Emissions </t>
  </si>
  <si>
    <t>Emission Factors associated with Fire Management &amp; Smoke Emissions</t>
  </si>
  <si>
    <t>average fastest wind speed (mph) - geographical location specific*</t>
  </si>
  <si>
    <r>
      <t xml:space="preserve">c </t>
    </r>
    <r>
      <rPr>
        <sz val="9"/>
        <rFont val="Arial"/>
        <family val="2"/>
      </rPr>
      <t>EPA Mandatory GHG Reporting, Part 98, Subpart C, Tables C-1 and C-2.</t>
    </r>
  </si>
  <si>
    <t>Field Compression Station or Wellhead Compressor Engine</t>
  </si>
  <si>
    <t>Fraction of Pumpjack Engines that are Electrically Powered</t>
  </si>
  <si>
    <t>Average Horsepower per Pumpjack Engine (hp)</t>
  </si>
  <si>
    <t>Average Load factor for Pumpjack Engine Operation</t>
  </si>
  <si>
    <t>* value developed by ERG for TCEQ Study.</t>
  </si>
  <si>
    <t>* average emissions factors developed by ERG for TCEQ Study (Table 4-11) except for GHGs, GHG factors derived from 2009 API Compendium.</t>
  </si>
  <si>
    <t>Emissions Factors (grams/hp-hr)</t>
  </si>
  <si>
    <t>Oil Well Pumpjack Engines</t>
  </si>
  <si>
    <t>Emission Factors  gm/gallon jet fuel</t>
  </si>
  <si>
    <t>Amarillo, TX (1941-1974)</t>
  </si>
  <si>
    <t>Fastest Mile (mph)</t>
  </si>
  <si>
    <t>S</t>
  </si>
  <si>
    <t>SW</t>
  </si>
  <si>
    <t>W</t>
  </si>
  <si>
    <t>E</t>
  </si>
  <si>
    <t>N</t>
  </si>
  <si>
    <t>NW</t>
  </si>
  <si>
    <t>SE</t>
  </si>
  <si>
    <t>NE</t>
  </si>
  <si>
    <t>average</t>
  </si>
  <si>
    <t>Amarillo, TX</t>
  </si>
  <si>
    <t>Denver, CO (1951-1983)</t>
  </si>
  <si>
    <t>Denver, CO</t>
  </si>
  <si>
    <t>Boise, ID (1940-1987)</t>
  </si>
  <si>
    <t>Boise, ID</t>
  </si>
  <si>
    <t>Billings, MT (1939-1987)</t>
  </si>
  <si>
    <t>Billings, MT</t>
  </si>
  <si>
    <t>Salt Lake City, UT</t>
  </si>
  <si>
    <t>* http://www.itl.nist.gov/div898/winds/nondirectional.htm (see below)</t>
  </si>
  <si>
    <t>Salt Lake City, UT (1942-1987)</t>
  </si>
  <si>
    <t>* IMPORTANT: cells can not be moved or deleted in the following Worksheets. The EI Toolkit modules look for values in specific cell locations…moving or deleting cells in the following Sheets could result in incorrect emissions calculations when applying EI Toolkit.</t>
  </si>
  <si>
    <t>Emission Factors for Flare Operations</t>
  </si>
  <si>
    <t>Source: EPA AP-42, Volume I, Fifth Edition - September 1991, Table 13.5-1, Emission Factors for Flare Operations</t>
  </si>
  <si>
    <t>lb/MMSCF*</t>
  </si>
  <si>
    <t>Emission Factors for Heaters and Flare Pilot - External Combustion</t>
  </si>
  <si>
    <t>Year 2012</t>
  </si>
  <si>
    <t>Source: EPA NONROADS 2008a. SCC : 2270002066, construction and mining equipment, tractors/loaders/backhoes.</t>
  </si>
  <si>
    <t>Exhaust Emission Factors for Diesel-Powered Off-Road Oil and Gas Equipment</t>
  </si>
  <si>
    <t>11 &lt; HP &lt;= 16</t>
  </si>
  <si>
    <t>16 &lt; HP &lt;= 25</t>
  </si>
  <si>
    <t>25 &lt; HP &lt;= 40</t>
  </si>
  <si>
    <t>40 &lt; HP &lt;= 50</t>
  </si>
  <si>
    <t>50 &lt; HP &lt;= 75</t>
  </si>
  <si>
    <t>75 &lt; HP &lt;= 100</t>
  </si>
  <si>
    <t>100 &lt; HP &lt;= 175</t>
  </si>
  <si>
    <t>175 &lt; HP &lt;= 300</t>
  </si>
  <si>
    <t>Custer County, Idaho</t>
  </si>
  <si>
    <t>1. CH4 and N2O factor source: 2009 API O&amp;G GHG Methodologies Compendium, Table 4-17 (Diesel Construction). Uses relationships 130,500 Btu/gallon, 2545 Btu/hp-hr.</t>
  </si>
  <si>
    <t>Garfield County, Colorado</t>
  </si>
  <si>
    <t>Source: EPA NONROADS 2008a. SCC : 2270010010, industrial equipment, oil field equipment.</t>
  </si>
  <si>
    <t>6 &lt; HP &lt;= 11</t>
  </si>
  <si>
    <t>300 &lt; HP &lt;= 600</t>
  </si>
  <si>
    <t>600 &lt; HP &lt;= 750</t>
  </si>
  <si>
    <t>750 &lt; HP &lt;= 1000</t>
  </si>
  <si>
    <t>1000 &lt; HP &lt;= 1200</t>
  </si>
  <si>
    <t>1200 &lt; HP &lt;= 2000</t>
  </si>
  <si>
    <t>2000 &lt; HP &lt;= 3000</t>
  </si>
  <si>
    <t>Lea County, New Mexico</t>
  </si>
  <si>
    <t>Mineral County, Nevada</t>
  </si>
  <si>
    <t>Richland County, Montana</t>
  </si>
  <si>
    <t>San Juan County, New Mexico</t>
  </si>
  <si>
    <t>Sweetwater County, Wyoming</t>
  </si>
  <si>
    <t>Uintah County, Utah</t>
  </si>
  <si>
    <t>Source: EPA MOVES 2010a. Emissions factors developed using MOVES 'National' Database for Uintah County, Utah, representing year 2012 and average speed 30 mph. Rural un-restricted roads.  Running and crankcase running exhaust except VOC that includes these and evap. permeation, evap. fuel vapor venting, and evap. fuel leaks.</t>
  </si>
  <si>
    <t>Source: EPA MOVES 2010a. Emissions factors developed using MOVES 'National' Database for Richland County, Montana, representing year 2012 and average speed 30 mph. Rural un-restricted roads.  Running and crankcase running exhaust except VOC that includes these and evap. permeation, evap. fuel vapor venting, and evap. fuel leaks.</t>
  </si>
  <si>
    <t>Source: EPA MOVES 2010a. Emissions factors developed using MOVES 'National' Database for Custer County, Idaho, representing year 2012 and average speed 30 mph. Rural un-restricted roads.  Running and crankcase running exhaust except VOC that includes these and evap. permeation, evap. fuel vapor venting, and evap. fuel leaks.</t>
  </si>
  <si>
    <t>Source: EPA MOVES 2010a. Emissions factors developed using MOVES 'National' Database for San Juan County, New Mexico, representing year 2012 and average speed 30 mph. Rural un-restricted roads.  Running and crankcase running exhaust except VOC that includes these and evap. permeation, evap. fuel vapor venting, and evap. fuel leaks.</t>
  </si>
  <si>
    <t>Uintah Basin, Utah</t>
  </si>
  <si>
    <t>Permian Basin, New Mexico</t>
  </si>
  <si>
    <t>Western Nevada</t>
  </si>
  <si>
    <t>Source: EPA MOVES 2010a. Emissions factors developed using MOVES 'National' Database for Mineral County, Nevada, representing year 2012 and average speed 30 mph. Rural un-restricted roads.  Running and crankcase running exhaust except VOC that includes these and evap. permeation, evap. fuel vapor venting, and evap. fuel leaks.</t>
  </si>
  <si>
    <t>Cement Truck Loading / Unloading</t>
  </si>
  <si>
    <t>3. EPA AP-42 Table 3.4-1 emission factor.</t>
  </si>
  <si>
    <t>Precipitation Data</t>
  </si>
  <si>
    <t>Silt Content Data</t>
  </si>
  <si>
    <t>Silt content data - Geographic location specific (applied to unpaved road travel emissions)*</t>
  </si>
  <si>
    <t>* Silt content was determined by soil testing of samples collected by WRFO personnel (April 2008).</t>
  </si>
  <si>
    <t xml:space="preserve">* Silt content determined by GIS soil analysis of the area; National Cooperative Soil Survey - Kermit Series. </t>
  </si>
  <si>
    <t xml:space="preserve">* EPA AP-42 Section 13.2.2, Table 13.2.2-1 (EPA default).
</t>
  </si>
  <si>
    <t xml:space="preserve">* BLM - Miles City Field Office personnel (2011).
</t>
  </si>
  <si>
    <t>data source</t>
  </si>
  <si>
    <t>San Juan Basin, New Mexico (Four Corners)</t>
  </si>
  <si>
    <r>
      <rPr>
        <vertAlign val="superscript"/>
        <sz val="10"/>
        <rFont val="Arial"/>
        <family val="2"/>
      </rPr>
      <t>a</t>
    </r>
    <r>
      <rPr>
        <sz val="10"/>
        <rFont val="Arial"/>
        <family val="2"/>
      </rPr>
      <t xml:space="preserve"> Source: EPA, AP-42 Volume I, Section 13.2.2 Unpaved Roads, Table 13.2.2-2, Nov. 2006</t>
    </r>
  </si>
  <si>
    <r>
      <rPr>
        <vertAlign val="superscript"/>
        <sz val="10"/>
        <rFont val="Arial"/>
        <family val="2"/>
      </rPr>
      <t xml:space="preserve">a </t>
    </r>
    <r>
      <rPr>
        <sz val="10"/>
        <rFont val="Arial"/>
        <family val="2"/>
      </rPr>
      <t>EPA, AP-42, Volume I, Section 13.2.3 Heavy Construction Operations, Jan. 1995 (Errata Feb. 2010)</t>
    </r>
  </si>
  <si>
    <r>
      <rPr>
        <vertAlign val="superscript"/>
        <sz val="10"/>
        <rFont val="Arial"/>
        <family val="2"/>
      </rPr>
      <t>b</t>
    </r>
    <r>
      <rPr>
        <sz val="10"/>
        <rFont val="Arial"/>
        <family val="2"/>
      </rPr>
      <t xml:space="preserve"> EPA, AP-42, Volume I, Section 13.2.4 Aggregate Handling and Storage Piles, Nov. 2006</t>
    </r>
  </si>
  <si>
    <r>
      <rPr>
        <vertAlign val="superscript"/>
        <sz val="10"/>
        <rFont val="Arial"/>
        <family val="2"/>
      </rPr>
      <t>c</t>
    </r>
    <r>
      <rPr>
        <sz val="10"/>
        <rFont val="Arial"/>
        <family val="2"/>
      </rPr>
      <t xml:space="preserve"> Midwest Research Institute. 2006. </t>
    </r>
    <r>
      <rPr>
        <i/>
        <sz val="10"/>
        <rFont val="Arial"/>
        <family val="2"/>
      </rPr>
      <t>Background Document for Revisions to Fine Fraction Ratios Used for AP-42 Fugitive Dust Emission Factors</t>
    </r>
    <r>
      <rPr>
        <sz val="10"/>
        <rFont val="Arial"/>
        <family val="2"/>
      </rPr>
      <t>, Report prepared for the Western Governors’ Association, Western Regional Air Partnership (WRAP), MRI Project No. 110397, November 1, 2006.</t>
    </r>
  </si>
  <si>
    <r>
      <rPr>
        <i/>
        <vertAlign val="superscript"/>
        <sz val="10"/>
        <rFont val="Arial"/>
        <family val="2"/>
      </rPr>
      <t>a</t>
    </r>
    <r>
      <rPr>
        <i/>
        <sz val="10"/>
        <rFont val="Arial"/>
        <family val="2"/>
      </rPr>
      <t xml:space="preserve"> Source: EPA, AP-42 Volume I, Section 13.2.2 Unpaved Roads, Table 13.2.2-2, Nov. 2006</t>
    </r>
  </si>
  <si>
    <r>
      <rPr>
        <vertAlign val="superscript"/>
        <sz val="10"/>
        <rFont val="Arial"/>
        <family val="2"/>
      </rPr>
      <t>b</t>
    </r>
    <r>
      <rPr>
        <sz val="10"/>
        <rFont val="Arial"/>
        <family val="2"/>
      </rPr>
      <t xml:space="preserve"> Fitzpatrick, M. 1990. </t>
    </r>
    <r>
      <rPr>
        <i/>
        <sz val="10"/>
        <rFont val="Arial"/>
        <family val="2"/>
      </rPr>
      <t>User's Guide: Emission Control Technologies and Emission Factors for Unpaved Road Fugitive Emissions</t>
    </r>
    <r>
      <rPr>
        <sz val="10"/>
        <rFont val="Arial"/>
        <family val="2"/>
      </rPr>
      <t>, EPA/625/5-87/022.    http://nepis.epa.gov/Exe/ZyPURL.cgi?Dockey=20008SFC.</t>
    </r>
  </si>
  <si>
    <r>
      <rPr>
        <vertAlign val="superscript"/>
        <sz val="10"/>
        <rFont val="Arial"/>
        <family val="2"/>
      </rPr>
      <t>a</t>
    </r>
    <r>
      <rPr>
        <sz val="10"/>
        <rFont val="Arial"/>
        <family val="2"/>
      </rPr>
      <t xml:space="preserve"> S = mean vehicle speed (S), assume 5 mph for grading</t>
    </r>
  </si>
  <si>
    <r>
      <rPr>
        <vertAlign val="superscript"/>
        <sz val="10"/>
        <rFont val="Arial"/>
        <family val="2"/>
      </rPr>
      <t>a</t>
    </r>
    <r>
      <rPr>
        <sz val="10"/>
        <rFont val="Arial"/>
        <family val="2"/>
      </rPr>
      <t xml:space="preserve">  Unless calculated above, a particle size multiplier of 0.35 (PM10) and 0.053 (PM2.5) is assumed per EPA, AP-42 Section 13.2.4.1</t>
    </r>
  </si>
  <si>
    <r>
      <rPr>
        <vertAlign val="superscript"/>
        <sz val="10"/>
        <rFont val="Arial"/>
        <family val="2"/>
      </rPr>
      <t xml:space="preserve">b </t>
    </r>
    <r>
      <rPr>
        <sz val="10"/>
        <rFont val="Arial"/>
        <family val="2"/>
      </rPr>
      <t>EPA, AP-42 Table 11.9-4</t>
    </r>
  </si>
  <si>
    <r>
      <rPr>
        <vertAlign val="superscript"/>
        <sz val="10"/>
        <rFont val="Arial"/>
        <family val="2"/>
      </rPr>
      <t>c</t>
    </r>
    <r>
      <rPr>
        <sz val="10"/>
        <rFont val="Arial"/>
        <family val="2"/>
      </rPr>
      <t xml:space="preserve"> EPA, AP-42 Table 11.24-2</t>
    </r>
  </si>
  <si>
    <t>* The cells that are highlighted yellow in this Workbook contain factors or factors information used by EI Toolkit emissions calculation equations that the user can review and update (if necessary). If the user chooses not to revise any values in yellow cells, then the current values will be used. Leaving any yellow cells blank could cause an emissions calculation error.</t>
  </si>
  <si>
    <r>
      <t>CO</t>
    </r>
    <r>
      <rPr>
        <b/>
        <sz val="10"/>
        <rFont val="Arial"/>
        <family val="2"/>
      </rPr>
      <t xml:space="preserve"> </t>
    </r>
  </si>
  <si>
    <t>Emission Factors (gm / gallon fuel used)</t>
  </si>
  <si>
    <t>Sox</t>
  </si>
  <si>
    <r>
      <t>Emission Factor</t>
    </r>
    <r>
      <rPr>
        <b/>
        <sz val="10"/>
        <rFont val="Arial"/>
        <family val="2"/>
      </rPr>
      <t xml:space="preserve">
(tons/acre burned)</t>
    </r>
  </si>
  <si>
    <t>Default</t>
  </si>
  <si>
    <t>Northwest New Mexico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</si>
</sst>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00"/>
    <numFmt numFmtId="165" formatCode="0.0"/>
    <numFmt numFmtId="166" formatCode="0.0000"/>
    <numFmt numFmtId="167" formatCode="0.00000"/>
    <numFmt numFmtId="168" formatCode="0.0000000000"/>
    <numFmt numFmtId="169" formatCode="0.0E+00"/>
    <numFmt numFmtId="170" formatCode="_(* #,##0_);_(* \(#,##0\);_(* &quot;-&quot;??_);_(@_)"/>
  </numFmts>
  <fonts count="59" x14ac:knownFonts="1">
    <font>
      <sz val="11"/>
      <color theme="1"/>
      <name val="Calibri"/>
      <family val="2"/>
      <scheme val="minor"/>
    </font>
    <font>
      <sz val="11"/>
      <color theme="1"/>
      <name val="Calibri"/>
      <family val="2"/>
      <scheme val="minor"/>
    </font>
    <font>
      <sz val="10"/>
      <name val="Arial"/>
      <family val="2"/>
    </font>
    <font>
      <vertAlign val="subscript"/>
      <sz val="10"/>
      <name val="Arial"/>
      <family val="2"/>
    </font>
    <font>
      <sz val="9"/>
      <name val="Arial"/>
      <family val="2"/>
    </font>
    <font>
      <vertAlign val="superscript"/>
      <sz val="9"/>
      <name val="Arial"/>
      <family val="2"/>
    </font>
    <font>
      <b/>
      <i/>
      <sz val="11"/>
      <name val="Arial"/>
      <family val="2"/>
    </font>
    <font>
      <b/>
      <sz val="10"/>
      <name val="Arial"/>
      <family val="2"/>
    </font>
    <font>
      <b/>
      <vertAlign val="subscript"/>
      <sz val="10"/>
      <name val="Arial"/>
      <family val="2"/>
    </font>
    <font>
      <b/>
      <vertAlign val="superscript"/>
      <sz val="10"/>
      <name val="Arial"/>
      <family val="2"/>
    </font>
    <font>
      <vertAlign val="superscript"/>
      <sz val="10"/>
      <name val="Arial"/>
      <family val="2"/>
    </font>
    <font>
      <sz val="10"/>
      <name val="MS Sans Serif"/>
      <family val="2"/>
    </font>
    <font>
      <i/>
      <sz val="11"/>
      <name val="MS Sans Serif"/>
      <family val="2"/>
    </font>
    <font>
      <sz val="11"/>
      <name val="Arial"/>
      <family val="2"/>
    </font>
    <font>
      <sz val="10"/>
      <color indexed="10"/>
      <name val="Arial"/>
      <family val="2"/>
    </font>
    <font>
      <sz val="8"/>
      <name val="Arial"/>
      <family val="2"/>
    </font>
    <font>
      <sz val="10"/>
      <color theme="1"/>
      <name val="Arial"/>
      <family val="2"/>
    </font>
    <font>
      <sz val="9"/>
      <color theme="1"/>
      <name val="Arial"/>
      <family val="2"/>
    </font>
    <font>
      <i/>
      <sz val="11"/>
      <name val="Arial"/>
      <family val="2"/>
    </font>
    <font>
      <u/>
      <sz val="10"/>
      <name val="Arial"/>
      <family val="2"/>
    </font>
    <font>
      <u/>
      <vertAlign val="superscript"/>
      <sz val="10"/>
      <name val="Arial"/>
      <family val="2"/>
    </font>
    <font>
      <b/>
      <sz val="14"/>
      <name val="Arial"/>
      <family val="2"/>
    </font>
    <font>
      <b/>
      <sz val="10"/>
      <color theme="1"/>
      <name val="Arial"/>
      <family val="2"/>
    </font>
    <font>
      <b/>
      <sz val="12"/>
      <name val="Arial"/>
      <family val="2"/>
    </font>
    <font>
      <b/>
      <i/>
      <sz val="11"/>
      <color indexed="8"/>
      <name val="Arial"/>
      <family val="2"/>
    </font>
    <font>
      <b/>
      <sz val="10"/>
      <color indexed="8"/>
      <name val="Arial"/>
      <family val="2"/>
    </font>
    <font>
      <sz val="10"/>
      <color indexed="8"/>
      <name val="Arial"/>
      <family val="2"/>
    </font>
    <font>
      <b/>
      <vertAlign val="subscript"/>
      <sz val="10"/>
      <color indexed="8"/>
      <name val="Arial"/>
      <family val="2"/>
    </font>
    <font>
      <b/>
      <vertAlign val="subscript"/>
      <sz val="10"/>
      <color theme="1"/>
      <name val="Arial"/>
      <family val="2"/>
    </font>
    <font>
      <b/>
      <sz val="10"/>
      <color indexed="10"/>
      <name val="Arial"/>
      <family val="2"/>
    </font>
    <font>
      <b/>
      <sz val="9"/>
      <name val="Arial"/>
      <family val="2"/>
    </font>
    <font>
      <u/>
      <vertAlign val="subscript"/>
      <sz val="10"/>
      <name val="Arial"/>
      <family val="2"/>
    </font>
    <font>
      <sz val="10"/>
      <name val="Book Antiqua"/>
      <family val="1"/>
    </font>
    <font>
      <b/>
      <sz val="11"/>
      <name val="Arial"/>
      <family val="2"/>
    </font>
    <font>
      <vertAlign val="superscript"/>
      <sz val="11"/>
      <color theme="1"/>
      <name val="Calibri"/>
      <family val="2"/>
      <scheme val="minor"/>
    </font>
    <font>
      <b/>
      <sz val="11"/>
      <color theme="1"/>
      <name val="Calibri"/>
      <family val="2"/>
      <scheme val="minor"/>
    </font>
    <font>
      <vertAlign val="subscript"/>
      <sz val="11"/>
      <color theme="1"/>
      <name val="Calibri"/>
      <family val="2"/>
      <scheme val="minor"/>
    </font>
    <font>
      <sz val="9"/>
      <name val="Calibri"/>
      <family val="2"/>
      <scheme val="minor"/>
    </font>
    <font>
      <sz val="9"/>
      <color theme="1"/>
      <name val="Calibri"/>
      <family val="2"/>
      <scheme val="minor"/>
    </font>
    <font>
      <sz val="12"/>
      <name val="Arial"/>
      <family val="2"/>
    </font>
    <font>
      <sz val="10"/>
      <color indexed="12"/>
      <name val="Arial"/>
      <family val="2"/>
    </font>
    <font>
      <vertAlign val="superscript"/>
      <sz val="8"/>
      <name val="Arial"/>
      <family val="2"/>
    </font>
    <font>
      <b/>
      <sz val="11"/>
      <color theme="1"/>
      <name val="Arial"/>
      <family val="2"/>
    </font>
    <font>
      <b/>
      <sz val="12"/>
      <color theme="1"/>
      <name val="Arial"/>
      <family val="2"/>
    </font>
    <font>
      <b/>
      <vertAlign val="superscript"/>
      <sz val="12"/>
      <name val="Arial"/>
      <family val="2"/>
    </font>
    <font>
      <b/>
      <vertAlign val="superscript"/>
      <sz val="12"/>
      <name val="Calibri"/>
      <family val="2"/>
      <scheme val="minor"/>
    </font>
    <font>
      <sz val="12"/>
      <color theme="1"/>
      <name val="Calibri"/>
      <family val="2"/>
      <scheme val="minor"/>
    </font>
    <font>
      <b/>
      <sz val="12"/>
      <color indexed="8"/>
      <name val="Arial"/>
      <family val="2"/>
    </font>
    <font>
      <sz val="12"/>
      <color theme="1"/>
      <name val="Arial"/>
      <family val="2"/>
    </font>
    <font>
      <sz val="9"/>
      <color indexed="10"/>
      <name val="Arial"/>
      <family val="2"/>
    </font>
    <font>
      <sz val="10"/>
      <color theme="1"/>
      <name val="Arial Unicode MS"/>
      <family val="2"/>
    </font>
    <font>
      <u/>
      <sz val="10"/>
      <color theme="1"/>
      <name val="Arial Unicode MS"/>
      <family val="2"/>
    </font>
    <font>
      <sz val="11"/>
      <name val="Calibri"/>
      <family val="2"/>
      <scheme val="minor"/>
    </font>
    <font>
      <u/>
      <sz val="11"/>
      <color theme="1"/>
      <name val="Calibri"/>
      <family val="2"/>
      <scheme val="minor"/>
    </font>
    <font>
      <sz val="10"/>
      <name val="Calibri"/>
      <family val="2"/>
      <scheme val="minor"/>
    </font>
    <font>
      <sz val="10"/>
      <color theme="1"/>
      <name val="Calibri"/>
      <family val="2"/>
      <scheme val="minor"/>
    </font>
    <font>
      <i/>
      <sz val="10"/>
      <name val="Arial"/>
      <family val="2"/>
    </font>
    <font>
      <i/>
      <vertAlign val="superscript"/>
      <sz val="10"/>
      <name val="Arial"/>
      <family val="2"/>
    </font>
    <font>
      <sz val="12"/>
      <color indexed="12"/>
      <name val="Arial"/>
      <family val="2"/>
    </font>
  </fonts>
  <fills count="11">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indexed="22"/>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59999389629810485"/>
        <bgColor indexed="64"/>
      </patternFill>
    </fill>
  </fills>
  <borders count="58">
    <border>
      <left/>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auto="1"/>
      </left>
      <right/>
      <top style="medium">
        <color indexed="64"/>
      </top>
      <bottom/>
      <diagonal/>
    </border>
    <border>
      <left style="thin">
        <color auto="1"/>
      </left>
      <right/>
      <top/>
      <bottom style="medium">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thin">
        <color auto="1"/>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right style="double">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medium">
        <color auto="1"/>
      </bottom>
      <diagonal/>
    </border>
    <border>
      <left style="medium">
        <color indexed="64"/>
      </left>
      <right/>
      <top style="medium">
        <color indexed="64"/>
      </top>
      <bottom style="thin">
        <color indexed="64"/>
      </bottom>
      <diagonal/>
    </border>
    <border>
      <left style="medium">
        <color auto="1"/>
      </left>
      <right style="medium">
        <color auto="1"/>
      </right>
      <top style="medium">
        <color auto="1"/>
      </top>
      <bottom style="medium">
        <color auto="1"/>
      </bottom>
      <diagonal/>
    </border>
  </borders>
  <cellStyleXfs count="37">
    <xf numFmtId="0" fontId="0" fillId="0" borderId="0"/>
    <xf numFmtId="0" fontId="1" fillId="0" borderId="0"/>
    <xf numFmtId="0" fontId="11" fillId="0" borderId="0"/>
    <xf numFmtId="0" fontId="13" fillId="0" borderId="0"/>
    <xf numFmtId="0" fontId="2" fillId="0" borderId="0"/>
    <xf numFmtId="0" fontId="1" fillId="0" borderId="0"/>
    <xf numFmtId="0" fontId="1" fillId="0" borderId="0"/>
    <xf numFmtId="0" fontId="1" fillId="0" borderId="0"/>
    <xf numFmtId="0" fontId="11" fillId="0" borderId="0"/>
    <xf numFmtId="0" fontId="1" fillId="0" borderId="0"/>
    <xf numFmtId="0" fontId="1" fillId="0" borderId="0"/>
    <xf numFmtId="0" fontId="2" fillId="0" borderId="0"/>
    <xf numFmtId="0" fontId="13" fillId="0" borderId="0"/>
    <xf numFmtId="0" fontId="2" fillId="0" borderId="0"/>
    <xf numFmtId="0" fontId="13" fillId="0" borderId="0"/>
    <xf numFmtId="0" fontId="1" fillId="0" borderId="0"/>
    <xf numFmtId="0" fontId="11" fillId="0" borderId="0"/>
    <xf numFmtId="0" fontId="1" fillId="0" borderId="0"/>
    <xf numFmtId="0" fontId="2" fillId="0" borderId="0"/>
    <xf numFmtId="0" fontId="2" fillId="0" borderId="0"/>
    <xf numFmtId="0" fontId="1" fillId="0" borderId="0"/>
    <xf numFmtId="0" fontId="2" fillId="0" borderId="0"/>
    <xf numFmtId="0" fontId="2" fillId="0" borderId="0"/>
    <xf numFmtId="43" fontId="13" fillId="0" borderId="0" applyFont="0" applyFill="0" applyBorder="0" applyAlignment="0" applyProtection="0"/>
    <xf numFmtId="0" fontId="13" fillId="0" borderId="0"/>
    <xf numFmtId="0" fontId="13" fillId="0" borderId="0"/>
    <xf numFmtId="0" fontId="1" fillId="0" borderId="0"/>
    <xf numFmtId="0" fontId="11" fillId="0" borderId="0"/>
    <xf numFmtId="0" fontId="11" fillId="0" borderId="0"/>
    <xf numFmtId="0" fontId="2" fillId="0" borderId="0"/>
    <xf numFmtId="0" fontId="13" fillId="0" borderId="0"/>
    <xf numFmtId="0" fontId="2" fillId="0" borderId="0"/>
    <xf numFmtId="0" fontId="11" fillId="0" borderId="0"/>
    <xf numFmtId="0" fontId="2" fillId="0" borderId="0"/>
    <xf numFmtId="0" fontId="39" fillId="0" borderId="0"/>
    <xf numFmtId="0" fontId="1" fillId="0" borderId="0"/>
    <xf numFmtId="0" fontId="1" fillId="0" borderId="0"/>
  </cellStyleXfs>
  <cellXfs count="693">
    <xf numFmtId="0" fontId="0" fillId="0" borderId="0" xfId="0"/>
    <xf numFmtId="0" fontId="2" fillId="0" borderId="0" xfId="0" applyFont="1" applyFill="1" applyBorder="1"/>
    <xf numFmtId="0" fontId="2" fillId="0" borderId="0" xfId="0" applyFont="1"/>
    <xf numFmtId="0" fontId="2" fillId="0" borderId="18" xfId="0" applyFont="1" applyFill="1" applyBorder="1" applyAlignment="1">
      <alignment horizontal="left"/>
    </xf>
    <xf numFmtId="0" fontId="0" fillId="0" borderId="0" xfId="0" applyFill="1"/>
    <xf numFmtId="0" fontId="7" fillId="0" borderId="18" xfId="0" applyFont="1" applyBorder="1" applyAlignment="1">
      <alignment horizontal="center" vertical="center"/>
    </xf>
    <xf numFmtId="0" fontId="0" fillId="0" borderId="0" xfId="0" applyAlignment="1">
      <alignment vertical="center"/>
    </xf>
    <xf numFmtId="0" fontId="7" fillId="0" borderId="18" xfId="4" applyFont="1" applyFill="1" applyBorder="1" applyAlignment="1">
      <alignment horizontal="center"/>
    </xf>
    <xf numFmtId="0" fontId="7" fillId="0" borderId="18" xfId="0" applyFont="1" applyFill="1" applyBorder="1" applyAlignment="1">
      <alignment horizontal="center" vertical="center"/>
    </xf>
    <xf numFmtId="0" fontId="7" fillId="0" borderId="18" xfId="0" applyFont="1" applyBorder="1" applyAlignment="1">
      <alignment horizontal="center" vertical="center" wrapText="1"/>
    </xf>
    <xf numFmtId="0" fontId="2" fillId="0" borderId="18" xfId="0" applyFont="1" applyBorder="1" applyAlignment="1">
      <alignment horizontal="center"/>
    </xf>
    <xf numFmtId="0" fontId="2" fillId="0" borderId="18" xfId="0" applyFont="1" applyBorder="1" applyAlignment="1">
      <alignment horizontal="left"/>
    </xf>
    <xf numFmtId="0" fontId="2" fillId="0" borderId="26" xfId="3" applyFont="1" applyFill="1" applyBorder="1"/>
    <xf numFmtId="0" fontId="2" fillId="0" borderId="13" xfId="3" applyFont="1" applyFill="1" applyBorder="1"/>
    <xf numFmtId="0" fontId="2" fillId="0" borderId="15" xfId="3" applyFont="1" applyFill="1" applyBorder="1"/>
    <xf numFmtId="0" fontId="2" fillId="0" borderId="0" xfId="3" applyFont="1" applyFill="1" applyBorder="1"/>
    <xf numFmtId="0" fontId="2" fillId="0" borderId="25" xfId="3" applyFont="1" applyFill="1" applyBorder="1"/>
    <xf numFmtId="0" fontId="2" fillId="0" borderId="15" xfId="3" applyFont="1" applyFill="1" applyBorder="1" applyAlignment="1">
      <alignment horizontal="right"/>
    </xf>
    <xf numFmtId="0" fontId="2" fillId="0" borderId="0" xfId="3" applyFont="1" applyFill="1" applyBorder="1" applyAlignment="1">
      <alignment horizontal="left"/>
    </xf>
    <xf numFmtId="0" fontId="7" fillId="0" borderId="7" xfId="4" applyFont="1" applyFill="1" applyBorder="1" applyAlignment="1">
      <alignment horizontal="right"/>
    </xf>
    <xf numFmtId="2" fontId="2" fillId="0" borderId="7" xfId="3" applyNumberFormat="1" applyFont="1" applyBorder="1"/>
    <xf numFmtId="0" fontId="7" fillId="0" borderId="7" xfId="4" applyFont="1" applyFill="1" applyBorder="1" applyAlignment="1">
      <alignment horizontal="left"/>
    </xf>
    <xf numFmtId="0" fontId="2" fillId="0" borderId="17" xfId="3" applyFont="1" applyFill="1" applyBorder="1"/>
    <xf numFmtId="2" fontId="2" fillId="0" borderId="18" xfId="0" applyNumberFormat="1" applyFont="1" applyBorder="1" applyAlignment="1">
      <alignment horizontal="center"/>
    </xf>
    <xf numFmtId="0" fontId="2" fillId="0" borderId="0" xfId="4" applyFont="1"/>
    <xf numFmtId="0" fontId="7" fillId="0" borderId="18" xfId="12" applyFont="1" applyBorder="1" applyAlignment="1">
      <alignment horizontal="center" vertical="center"/>
    </xf>
    <xf numFmtId="0" fontId="7" fillId="0" borderId="18" xfId="0" applyFont="1" applyBorder="1" applyAlignment="1">
      <alignment horizontal="center"/>
    </xf>
    <xf numFmtId="0" fontId="2" fillId="0" borderId="26" xfId="14" applyFont="1" applyFill="1" applyBorder="1"/>
    <xf numFmtId="0" fontId="2" fillId="0" borderId="15" xfId="14" applyFont="1" applyFill="1" applyBorder="1"/>
    <xf numFmtId="0" fontId="2" fillId="0" borderId="0" xfId="14" applyFont="1" applyFill="1" applyBorder="1"/>
    <xf numFmtId="0" fontId="2" fillId="0" borderId="15" xfId="14" applyFont="1" applyFill="1" applyBorder="1" applyAlignment="1">
      <alignment horizontal="right"/>
    </xf>
    <xf numFmtId="0" fontId="2" fillId="0" borderId="0" xfId="14" applyFont="1" applyFill="1" applyBorder="1" applyAlignment="1">
      <alignment horizontal="left"/>
    </xf>
    <xf numFmtId="0" fontId="7" fillId="0" borderId="7" xfId="22" applyFont="1" applyFill="1" applyBorder="1" applyAlignment="1">
      <alignment horizontal="right"/>
    </xf>
    <xf numFmtId="2" fontId="2" fillId="0" borderId="7" xfId="14" applyNumberFormat="1" applyFont="1" applyBorder="1"/>
    <xf numFmtId="0" fontId="7" fillId="0" borderId="7" xfId="22" applyFont="1" applyFill="1" applyBorder="1" applyAlignment="1">
      <alignment horizontal="left"/>
    </xf>
    <xf numFmtId="0" fontId="7" fillId="0" borderId="0" xfId="4" applyFont="1" applyAlignment="1">
      <alignment horizontal="left" vertical="center"/>
    </xf>
    <xf numFmtId="0" fontId="7" fillId="0" borderId="18" xfId="13" applyFont="1" applyFill="1" applyBorder="1" applyAlignment="1">
      <alignment horizontal="center" vertical="center"/>
    </xf>
    <xf numFmtId="0" fontId="7" fillId="0" borderId="18" xfId="13" applyFont="1" applyBorder="1" applyAlignment="1">
      <alignment horizontal="center" vertical="center"/>
    </xf>
    <xf numFmtId="2" fontId="2" fillId="0" borderId="18" xfId="13" applyNumberFormat="1" applyFont="1" applyFill="1" applyBorder="1" applyAlignment="1">
      <alignment horizontal="center" vertical="center"/>
    </xf>
    <xf numFmtId="164" fontId="2" fillId="0" borderId="18" xfId="13" applyNumberFormat="1" applyFont="1" applyFill="1" applyBorder="1" applyAlignment="1">
      <alignment horizontal="center" vertical="center"/>
    </xf>
    <xf numFmtId="11" fontId="2" fillId="0" borderId="18" xfId="13" applyNumberFormat="1" applyFont="1" applyFill="1" applyBorder="1" applyAlignment="1">
      <alignment horizontal="center" vertical="center"/>
    </xf>
    <xf numFmtId="0" fontId="2" fillId="0" borderId="0" xfId="4" applyFont="1" applyFill="1"/>
    <xf numFmtId="0" fontId="22" fillId="0" borderId="18" xfId="0" applyFont="1" applyFill="1" applyBorder="1" applyAlignment="1">
      <alignment horizontal="center"/>
    </xf>
    <xf numFmtId="0" fontId="2" fillId="0" borderId="18" xfId="0" applyFont="1" applyBorder="1" applyAlignment="1">
      <alignment horizontal="center" vertical="center"/>
    </xf>
    <xf numFmtId="2" fontId="2" fillId="0" borderId="0" xfId="0" applyNumberFormat="1" applyFont="1" applyFill="1" applyBorder="1" applyAlignment="1">
      <alignment horizontal="center"/>
    </xf>
    <xf numFmtId="0" fontId="0" fillId="0" borderId="0" xfId="0" applyProtection="1"/>
    <xf numFmtId="0" fontId="1" fillId="0" borderId="0" xfId="1" applyFill="1" applyProtection="1"/>
    <xf numFmtId="0" fontId="2" fillId="0" borderId="0" xfId="1" applyFont="1" applyProtection="1"/>
    <xf numFmtId="0" fontId="1" fillId="0" borderId="0" xfId="1" applyProtection="1"/>
    <xf numFmtId="0" fontId="7" fillId="0" borderId="23" xfId="1" applyFont="1" applyBorder="1" applyAlignment="1" applyProtection="1">
      <alignment horizontal="center"/>
    </xf>
    <xf numFmtId="0" fontId="7" fillId="0" borderId="7" xfId="1" applyFont="1" applyBorder="1" applyAlignment="1" applyProtection="1">
      <alignment horizontal="center"/>
    </xf>
    <xf numFmtId="0" fontId="7" fillId="0" borderId="24" xfId="1" applyFont="1" applyBorder="1" applyAlignment="1" applyProtection="1">
      <alignment horizontal="center"/>
    </xf>
    <xf numFmtId="0" fontId="7" fillId="0" borderId="16" xfId="1" applyFont="1" applyBorder="1" applyAlignment="1" applyProtection="1">
      <alignment horizontal="center"/>
    </xf>
    <xf numFmtId="0" fontId="7" fillId="0" borderId="14" xfId="1" applyFont="1" applyBorder="1" applyAlignment="1" applyProtection="1">
      <alignment horizontal="center"/>
    </xf>
    <xf numFmtId="0" fontId="2" fillId="0" borderId="1" xfId="1" applyFont="1" applyFill="1" applyBorder="1" applyProtection="1"/>
    <xf numFmtId="0" fontId="2" fillId="0" borderId="0" xfId="1" applyFont="1" applyFill="1" applyBorder="1" applyAlignment="1" applyProtection="1">
      <alignment wrapText="1"/>
    </xf>
    <xf numFmtId="0" fontId="2" fillId="0" borderId="3" xfId="1" applyFont="1" applyFill="1" applyBorder="1" applyAlignment="1" applyProtection="1">
      <alignment horizontal="left" wrapText="1"/>
    </xf>
    <xf numFmtId="0" fontId="2" fillId="0" borderId="0" xfId="1" applyFont="1" applyBorder="1" applyAlignment="1" applyProtection="1">
      <alignment horizontal="left" wrapText="1"/>
    </xf>
    <xf numFmtId="0" fontId="2" fillId="0" borderId="3" xfId="1" applyFont="1" applyFill="1" applyBorder="1" applyProtection="1"/>
    <xf numFmtId="0" fontId="2" fillId="0" borderId="4" xfId="1" applyFont="1" applyFill="1" applyBorder="1" applyProtection="1"/>
    <xf numFmtId="0" fontId="2" fillId="0" borderId="5" xfId="1" applyFont="1" applyFill="1" applyBorder="1" applyAlignment="1" applyProtection="1">
      <alignment wrapText="1"/>
    </xf>
    <xf numFmtId="0" fontId="2" fillId="0" borderId="6" xfId="1" applyFont="1" applyFill="1" applyBorder="1" applyProtection="1"/>
    <xf numFmtId="0" fontId="2" fillId="0" borderId="0" xfId="0" applyFont="1" applyAlignment="1" applyProtection="1">
      <alignment vertical="center"/>
    </xf>
    <xf numFmtId="0" fontId="2" fillId="0" borderId="0" xfId="0" applyFont="1" applyProtection="1"/>
    <xf numFmtId="0" fontId="0" fillId="0" borderId="0" xfId="0" applyFill="1" applyProtection="1"/>
    <xf numFmtId="0" fontId="7" fillId="0" borderId="8" xfId="3"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0" borderId="18" xfId="0" applyFont="1" applyBorder="1" applyAlignment="1" applyProtection="1">
      <alignment horizontal="center" vertical="center"/>
    </xf>
    <xf numFmtId="0" fontId="2" fillId="0" borderId="18" xfId="3" applyFont="1" applyFill="1" applyBorder="1" applyAlignment="1" applyProtection="1">
      <alignment horizontal="left"/>
    </xf>
    <xf numFmtId="0" fontId="14" fillId="0" borderId="0" xfId="0" applyFont="1" applyAlignment="1" applyProtection="1">
      <alignment vertical="center"/>
    </xf>
    <xf numFmtId="0" fontId="2" fillId="0" borderId="0" xfId="0" applyFont="1" applyFill="1" applyProtection="1"/>
    <xf numFmtId="0" fontId="2" fillId="0" borderId="15" xfId="4" applyFont="1" applyFill="1" applyBorder="1" applyProtection="1"/>
    <xf numFmtId="0" fontId="2" fillId="0" borderId="0" xfId="4" applyFont="1" applyFill="1" applyBorder="1" applyProtection="1"/>
    <xf numFmtId="0" fontId="7" fillId="0" borderId="18" xfId="4" applyFont="1" applyFill="1" applyBorder="1" applyAlignment="1" applyProtection="1">
      <alignment horizontal="center"/>
    </xf>
    <xf numFmtId="0" fontId="7" fillId="0" borderId="9" xfId="4" applyFont="1" applyFill="1" applyBorder="1" applyAlignment="1" applyProtection="1">
      <alignment horizontal="center"/>
    </xf>
    <xf numFmtId="0" fontId="7" fillId="0" borderId="18" xfId="4" applyFont="1" applyBorder="1" applyAlignment="1" applyProtection="1">
      <alignment horizontal="center"/>
    </xf>
    <xf numFmtId="0" fontId="2" fillId="0" borderId="25" xfId="4" applyFont="1" applyFill="1" applyBorder="1" applyProtection="1"/>
    <xf numFmtId="0" fontId="2" fillId="0" borderId="0" xfId="4" applyFont="1" applyFill="1" applyBorder="1" applyAlignment="1" applyProtection="1">
      <alignment horizontal="left"/>
    </xf>
    <xf numFmtId="0" fontId="2" fillId="0" borderId="0" xfId="4" applyFont="1" applyFill="1" applyBorder="1" applyAlignment="1" applyProtection="1">
      <alignment horizontal="center"/>
    </xf>
    <xf numFmtId="0" fontId="2" fillId="0" borderId="15" xfId="4" applyFont="1" applyBorder="1" applyProtection="1"/>
    <xf numFmtId="0" fontId="2" fillId="0" borderId="0" xfId="4" applyFont="1" applyBorder="1" applyProtection="1"/>
    <xf numFmtId="0" fontId="2" fillId="0" borderId="0" xfId="4" applyFont="1" applyBorder="1" applyAlignment="1" applyProtection="1">
      <alignment horizontal="center"/>
    </xf>
    <xf numFmtId="0" fontId="7" fillId="0" borderId="18" xfId="4" applyFont="1" applyBorder="1" applyAlignment="1" applyProtection="1">
      <alignment horizontal="center" wrapText="1"/>
    </xf>
    <xf numFmtId="0" fontId="2" fillId="0" borderId="16" xfId="4" applyFont="1" applyFill="1" applyBorder="1" applyAlignment="1" applyProtection="1"/>
    <xf numFmtId="0" fontId="2" fillId="0" borderId="7" xfId="4" applyFont="1" applyFill="1" applyBorder="1" applyAlignment="1" applyProtection="1"/>
    <xf numFmtId="0" fontId="2" fillId="0" borderId="0" xfId="4" applyFont="1" applyFill="1" applyBorder="1" applyAlignment="1" applyProtection="1"/>
    <xf numFmtId="0" fontId="2" fillId="0" borderId="0" xfId="4" applyFont="1" applyFill="1" applyBorder="1" applyAlignment="1" applyProtection="1">
      <alignment horizontal="left" wrapText="1"/>
    </xf>
    <xf numFmtId="0" fontId="7" fillId="0" borderId="18" xfId="0" applyFont="1" applyFill="1" applyBorder="1" applyAlignment="1" applyProtection="1">
      <alignment horizontal="center" vertical="center"/>
    </xf>
    <xf numFmtId="0" fontId="18" fillId="0" borderId="0" xfId="0" applyFont="1" applyFill="1" applyProtection="1"/>
    <xf numFmtId="0" fontId="7" fillId="0" borderId="0" xfId="4" applyFont="1" applyBorder="1" applyAlignment="1" applyProtection="1">
      <alignment horizontal="center"/>
    </xf>
    <xf numFmtId="0" fontId="7" fillId="0" borderId="25" xfId="4" applyFont="1" applyFill="1" applyBorder="1" applyAlignment="1" applyProtection="1">
      <alignment horizontal="center"/>
    </xf>
    <xf numFmtId="0" fontId="7" fillId="0" borderId="15" xfId="4" applyFont="1" applyFill="1" applyBorder="1" applyAlignment="1" applyProtection="1">
      <alignment horizontal="center"/>
    </xf>
    <xf numFmtId="0" fontId="7" fillId="0" borderId="0" xfId="4" applyFont="1" applyFill="1" applyBorder="1" applyAlignment="1" applyProtection="1">
      <alignment horizontal="center"/>
    </xf>
    <xf numFmtId="0" fontId="2" fillId="0" borderId="12" xfId="4" applyFont="1" applyFill="1" applyBorder="1" applyAlignment="1" applyProtection="1">
      <alignment horizontal="left" vertical="center"/>
    </xf>
    <xf numFmtId="0" fontId="19" fillId="0" borderId="13" xfId="4" applyFont="1" applyFill="1" applyBorder="1" applyAlignment="1" applyProtection="1">
      <alignment horizontal="center"/>
    </xf>
    <xf numFmtId="0" fontId="2" fillId="0" borderId="8" xfId="4" applyFont="1" applyFill="1" applyBorder="1" applyAlignment="1" applyProtection="1">
      <alignment horizontal="center"/>
    </xf>
    <xf numFmtId="0" fontId="2" fillId="0" borderId="16" xfId="4" applyFont="1" applyFill="1" applyBorder="1" applyAlignment="1" applyProtection="1">
      <alignment horizontal="left" vertical="center"/>
    </xf>
    <xf numFmtId="0" fontId="2" fillId="0" borderId="17" xfId="4" applyFont="1" applyFill="1" applyBorder="1" applyAlignment="1" applyProtection="1">
      <alignment horizontal="center"/>
    </xf>
    <xf numFmtId="0" fontId="2" fillId="0" borderId="2" xfId="4" applyFont="1" applyFill="1" applyBorder="1" applyAlignment="1" applyProtection="1">
      <alignment horizontal="center"/>
    </xf>
    <xf numFmtId="0" fontId="2" fillId="0" borderId="15" xfId="4" applyFont="1" applyFill="1" applyBorder="1" applyAlignment="1" applyProtection="1">
      <alignment vertical="center"/>
    </xf>
    <xf numFmtId="0" fontId="2" fillId="0" borderId="0" xfId="4" applyFont="1" applyFill="1" applyBorder="1" applyAlignment="1" applyProtection="1">
      <alignment vertical="center"/>
    </xf>
    <xf numFmtId="0" fontId="2" fillId="0" borderId="9" xfId="0" applyFont="1" applyBorder="1" applyProtection="1"/>
    <xf numFmtId="0" fontId="2" fillId="0" borderId="11" xfId="0" applyFont="1" applyBorder="1" applyProtection="1"/>
    <xf numFmtId="0" fontId="2" fillId="0" borderId="14" xfId="4" applyFont="1" applyFill="1" applyBorder="1" applyAlignment="1" applyProtection="1">
      <alignment horizontal="center"/>
    </xf>
    <xf numFmtId="0" fontId="2" fillId="0" borderId="25" xfId="0" applyFont="1" applyFill="1" applyBorder="1" applyProtection="1"/>
    <xf numFmtId="0" fontId="7" fillId="0" borderId="10" xfId="4" applyFont="1" applyBorder="1" applyAlignment="1" applyProtection="1">
      <alignment horizontal="center"/>
    </xf>
    <xf numFmtId="0" fontId="7" fillId="0" borderId="11" xfId="4" applyFont="1" applyFill="1" applyBorder="1" applyAlignment="1" applyProtection="1">
      <alignment horizontal="center"/>
    </xf>
    <xf numFmtId="0" fontId="2" fillId="0" borderId="16" xfId="4" applyFont="1" applyFill="1" applyBorder="1" applyProtection="1"/>
    <xf numFmtId="0" fontId="2" fillId="0" borderId="7" xfId="4" applyFont="1" applyFill="1" applyBorder="1" applyProtection="1"/>
    <xf numFmtId="0" fontId="2" fillId="0" borderId="18" xfId="0" applyFont="1" applyFill="1" applyBorder="1" applyAlignment="1" applyProtection="1">
      <alignment horizontal="right" wrapText="1"/>
    </xf>
    <xf numFmtId="0" fontId="7" fillId="0" borderId="18" xfId="0" applyFont="1" applyFill="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2" fillId="0" borderId="18" xfId="0" applyFont="1" applyBorder="1" applyAlignment="1" applyProtection="1">
      <alignment horizontal="center"/>
    </xf>
    <xf numFmtId="0" fontId="2" fillId="0" borderId="18" xfId="0" applyFont="1" applyFill="1" applyBorder="1" applyAlignment="1" applyProtection="1">
      <alignment horizontal="center"/>
    </xf>
    <xf numFmtId="164" fontId="2" fillId="0" borderId="18" xfId="0" applyNumberFormat="1" applyFont="1" applyBorder="1" applyAlignment="1" applyProtection="1">
      <alignment horizontal="center"/>
    </xf>
    <xf numFmtId="0" fontId="1" fillId="0" borderId="0" xfId="20" applyProtection="1"/>
    <xf numFmtId="0" fontId="2" fillId="0" borderId="8" xfId="21" applyFont="1" applyBorder="1" applyAlignment="1" applyProtection="1">
      <alignment horizontal="center" vertical="center"/>
    </xf>
    <xf numFmtId="0" fontId="2" fillId="0" borderId="18" xfId="21" applyBorder="1" applyProtection="1"/>
    <xf numFmtId="11" fontId="2" fillId="0" borderId="18" xfId="21" applyNumberFormat="1" applyFont="1" applyFill="1" applyBorder="1" applyAlignment="1" applyProtection="1">
      <alignment horizontal="center"/>
    </xf>
    <xf numFmtId="0" fontId="2" fillId="0" borderId="0" xfId="11" applyFont="1" applyFill="1" applyProtection="1"/>
    <xf numFmtId="168" fontId="2" fillId="0" borderId="0" xfId="11" applyNumberFormat="1" applyFont="1" applyFill="1" applyProtection="1"/>
    <xf numFmtId="0" fontId="2" fillId="0" borderId="12" xfId="11" applyFont="1" applyBorder="1" applyProtection="1"/>
    <xf numFmtId="0" fontId="2" fillId="0" borderId="26" xfId="11" applyFont="1" applyBorder="1" applyProtection="1"/>
    <xf numFmtId="0" fontId="2" fillId="0" borderId="26" xfId="11" applyFont="1" applyFill="1" applyBorder="1" applyProtection="1"/>
    <xf numFmtId="0" fontId="7" fillId="0" borderId="18" xfId="11" applyFont="1" applyFill="1" applyBorder="1" applyAlignment="1" applyProtection="1">
      <alignment vertical="center" wrapText="1"/>
    </xf>
    <xf numFmtId="0" fontId="7" fillId="0" borderId="16" xfId="11" applyFont="1" applyFill="1" applyBorder="1" applyProtection="1"/>
    <xf numFmtId="0" fontId="2" fillId="0" borderId="7" xfId="11" applyFont="1" applyFill="1" applyBorder="1" applyProtection="1"/>
    <xf numFmtId="0" fontId="7" fillId="0" borderId="14" xfId="11" applyFont="1" applyFill="1" applyBorder="1" applyAlignment="1" applyProtection="1">
      <alignment horizontal="center" vertical="center" wrapText="1"/>
    </xf>
    <xf numFmtId="0" fontId="2" fillId="0" borderId="9" xfId="11" applyFont="1" applyFill="1" applyBorder="1" applyProtection="1"/>
    <xf numFmtId="0" fontId="2" fillId="0" borderId="10" xfId="11" applyFont="1" applyFill="1" applyBorder="1" applyProtection="1"/>
    <xf numFmtId="0" fontId="13" fillId="0" borderId="13" xfId="12" applyBorder="1" applyProtection="1"/>
    <xf numFmtId="0" fontId="2" fillId="0" borderId="15" xfId="12" applyFont="1" applyBorder="1" applyProtection="1"/>
    <xf numFmtId="0" fontId="2" fillId="0" borderId="0" xfId="12" applyFont="1" applyBorder="1" applyProtection="1"/>
    <xf numFmtId="0" fontId="2" fillId="0" borderId="25" xfId="12" applyFont="1" applyBorder="1" applyProtection="1"/>
    <xf numFmtId="0" fontId="2" fillId="0" borderId="16" xfId="12" applyFont="1" applyBorder="1" applyProtection="1"/>
    <xf numFmtId="0" fontId="2" fillId="0" borderId="7" xfId="12" applyFont="1" applyBorder="1" applyProtection="1"/>
    <xf numFmtId="0" fontId="2" fillId="0" borderId="17" xfId="12" applyFont="1" applyBorder="1" applyProtection="1"/>
    <xf numFmtId="0" fontId="7" fillId="0" borderId="18" xfId="12" applyFont="1" applyBorder="1" applyAlignment="1" applyProtection="1">
      <alignment horizontal="center" vertical="center"/>
    </xf>
    <xf numFmtId="0" fontId="6" fillId="0" borderId="0" xfId="13" applyFont="1" applyFill="1" applyBorder="1" applyAlignment="1" applyProtection="1">
      <alignment horizontal="left"/>
    </xf>
    <xf numFmtId="0" fontId="14" fillId="0" borderId="0" xfId="13" applyFont="1" applyFill="1" applyBorder="1" applyProtection="1"/>
    <xf numFmtId="0" fontId="2" fillId="0" borderId="0" xfId="13" applyFont="1" applyFill="1" applyProtection="1"/>
    <xf numFmtId="0" fontId="7" fillId="0" borderId="18" xfId="13" applyFont="1" applyFill="1" applyBorder="1" applyAlignment="1" applyProtection="1">
      <alignment horizontal="center"/>
    </xf>
    <xf numFmtId="0" fontId="7" fillId="0" borderId="18" xfId="18" applyFont="1" applyFill="1" applyBorder="1" applyAlignment="1" applyProtection="1">
      <alignment horizontal="center"/>
    </xf>
    <xf numFmtId="0" fontId="7" fillId="0" borderId="18" xfId="18" applyFont="1" applyBorder="1" applyAlignment="1" applyProtection="1">
      <alignment horizontal="center" vertical="center"/>
    </xf>
    <xf numFmtId="0" fontId="2" fillId="0" borderId="18" xfId="13" applyFont="1" applyFill="1" applyBorder="1" applyAlignment="1" applyProtection="1">
      <alignment horizontal="left"/>
    </xf>
    <xf numFmtId="164" fontId="2" fillId="0" borderId="18" xfId="18" applyNumberFormat="1" applyFont="1" applyFill="1" applyBorder="1" applyAlignment="1" applyProtection="1">
      <alignment horizontal="center"/>
    </xf>
    <xf numFmtId="0" fontId="2" fillId="0" borderId="0" xfId="19" applyFont="1" applyFill="1" applyProtection="1"/>
    <xf numFmtId="0" fontId="14" fillId="0" borderId="0" xfId="19" applyFont="1" applyFill="1" applyProtection="1"/>
    <xf numFmtId="0" fontId="2" fillId="0" borderId="0" xfId="13" applyFont="1" applyFill="1" applyBorder="1" applyProtection="1"/>
    <xf numFmtId="1" fontId="7" fillId="0" borderId="18" xfId="4" applyNumberFormat="1" applyFont="1" applyBorder="1" applyAlignment="1" applyProtection="1">
      <alignment horizontal="center" wrapText="1"/>
    </xf>
    <xf numFmtId="0" fontId="2" fillId="0" borderId="0" xfId="30" applyFont="1"/>
    <xf numFmtId="0" fontId="2" fillId="0" borderId="18" xfId="30" applyFont="1" applyFill="1" applyBorder="1" applyAlignment="1">
      <alignment wrapText="1"/>
    </xf>
    <xf numFmtId="166" fontId="2" fillId="0" borderId="18" xfId="23" applyNumberFormat="1" applyFont="1" applyFill="1" applyBorder="1" applyAlignment="1">
      <alignment horizontal="center"/>
    </xf>
    <xf numFmtId="0" fontId="4" fillId="0" borderId="0" xfId="30" applyFont="1"/>
    <xf numFmtId="0" fontId="4" fillId="0" borderId="0" xfId="30" applyFont="1" applyFill="1" applyBorder="1" applyAlignment="1"/>
    <xf numFmtId="0" fontId="0" fillId="0" borderId="18" xfId="0" applyBorder="1"/>
    <xf numFmtId="0" fontId="2" fillId="0" borderId="18" xfId="0" applyFont="1" applyBorder="1"/>
    <xf numFmtId="0" fontId="23" fillId="0" borderId="0" xfId="30" applyFont="1" applyFill="1" applyAlignment="1">
      <alignment vertical="center"/>
    </xf>
    <xf numFmtId="0" fontId="25" fillId="0" borderId="0" xfId="0" applyFont="1" applyFill="1" applyBorder="1" applyAlignment="1">
      <alignment horizontal="left"/>
    </xf>
    <xf numFmtId="0" fontId="0" fillId="0" borderId="0" xfId="0" applyFill="1" applyBorder="1" applyAlignment="1"/>
    <xf numFmtId="0" fontId="26" fillId="0" borderId="18" xfId="0" applyFont="1" applyBorder="1"/>
    <xf numFmtId="0" fontId="26" fillId="0" borderId="18" xfId="0" applyFont="1" applyFill="1" applyBorder="1" applyAlignment="1">
      <alignment wrapText="1"/>
    </xf>
    <xf numFmtId="0" fontId="7" fillId="0" borderId="14" xfId="31" applyFont="1" applyBorder="1" applyAlignment="1">
      <alignment horizontal="center" vertical="center"/>
    </xf>
    <xf numFmtId="0" fontId="25" fillId="0" borderId="14" xfId="0" applyFont="1" applyFill="1" applyBorder="1" applyAlignment="1">
      <alignment horizontal="center" vertical="center"/>
    </xf>
    <xf numFmtId="0" fontId="25" fillId="0" borderId="14" xfId="0" applyFont="1" applyBorder="1" applyAlignment="1">
      <alignment horizontal="center" vertical="center"/>
    </xf>
    <xf numFmtId="2" fontId="7" fillId="0" borderId="18" xfId="31" applyNumberFormat="1" applyFont="1" applyBorder="1" applyAlignment="1">
      <alignment horizontal="center" vertical="center"/>
    </xf>
    <xf numFmtId="0" fontId="26" fillId="4" borderId="18" xfId="0" applyFont="1" applyFill="1" applyBorder="1" applyAlignment="1">
      <alignment horizontal="center"/>
    </xf>
    <xf numFmtId="0" fontId="25" fillId="4" borderId="9" xfId="0" applyFont="1" applyFill="1" applyBorder="1" applyAlignment="1">
      <alignment horizontal="center"/>
    </xf>
    <xf numFmtId="0" fontId="25" fillId="4" borderId="10" xfId="0" applyFont="1" applyFill="1" applyBorder="1" applyAlignment="1">
      <alignment horizontal="center"/>
    </xf>
    <xf numFmtId="0" fontId="0" fillId="4" borderId="10" xfId="0" applyFill="1" applyBorder="1" applyAlignment="1"/>
    <xf numFmtId="0" fontId="0" fillId="5" borderId="11" xfId="0" applyFill="1" applyBorder="1"/>
    <xf numFmtId="0" fontId="26" fillId="0" borderId="18" xfId="0" applyFont="1" applyBorder="1" applyAlignment="1">
      <alignment vertical="center"/>
    </xf>
    <xf numFmtId="0" fontId="7" fillId="0" borderId="18" xfId="4" applyFont="1" applyFill="1" applyBorder="1" applyAlignment="1">
      <alignment horizontal="center" vertical="center"/>
    </xf>
    <xf numFmtId="0" fontId="2" fillId="0" borderId="18" xfId="4" applyFont="1" applyFill="1" applyBorder="1" applyAlignment="1">
      <alignment horizontal="center" vertical="center" wrapText="1"/>
    </xf>
    <xf numFmtId="0" fontId="10" fillId="0" borderId="0" xfId="0" applyFont="1"/>
    <xf numFmtId="0" fontId="8" fillId="0" borderId="18" xfId="0" applyFont="1" applyFill="1" applyBorder="1" applyAlignment="1">
      <alignment horizontal="center" vertical="center"/>
    </xf>
    <xf numFmtId="0" fontId="8" fillId="0" borderId="18" xfId="0" applyFont="1" applyFill="1" applyBorder="1" applyAlignment="1">
      <alignment horizontal="center" vertical="center" wrapText="1"/>
    </xf>
    <xf numFmtId="0" fontId="4" fillId="0" borderId="0" xfId="0" applyFont="1" applyBorder="1" applyAlignment="1">
      <alignment wrapText="1"/>
    </xf>
    <xf numFmtId="0" fontId="4" fillId="0" borderId="26" xfId="0" applyFont="1" applyBorder="1" applyAlignment="1"/>
    <xf numFmtId="0" fontId="4" fillId="0" borderId="0" xfId="0" applyFont="1" applyBorder="1" applyAlignment="1"/>
    <xf numFmtId="0" fontId="7" fillId="0" borderId="18" xfId="3" applyFont="1" applyFill="1" applyBorder="1" applyAlignment="1">
      <alignment horizontal="center"/>
    </xf>
    <xf numFmtId="165" fontId="7" fillId="0" borderId="18" xfId="3" applyNumberFormat="1" applyFont="1" applyFill="1" applyBorder="1" applyAlignment="1">
      <alignment horizontal="center"/>
    </xf>
    <xf numFmtId="2" fontId="2" fillId="0" borderId="0" xfId="3" applyNumberFormat="1" applyFont="1" applyFill="1" applyBorder="1" applyAlignment="1">
      <alignment horizontal="center"/>
    </xf>
    <xf numFmtId="0" fontId="2" fillId="0" borderId="0" xfId="3" applyFont="1" applyFill="1" applyBorder="1" applyAlignment="1">
      <alignment horizontal="center" vertical="center"/>
    </xf>
    <xf numFmtId="165" fontId="2" fillId="0" borderId="0" xfId="3" applyNumberFormat="1" applyFont="1" applyFill="1" applyBorder="1" applyAlignment="1">
      <alignment horizontal="center" vertical="center"/>
    </xf>
    <xf numFmtId="0" fontId="5" fillId="0" borderId="0" xfId="0" applyFont="1" applyFill="1" applyBorder="1" applyAlignment="1">
      <alignment horizontal="left"/>
    </xf>
    <xf numFmtId="0" fontId="30" fillId="0" borderId="18" xfId="0" applyFont="1" applyFill="1" applyBorder="1" applyAlignment="1">
      <alignment horizontal="center" vertical="center"/>
    </xf>
    <xf numFmtId="2" fontId="2" fillId="0" borderId="0" xfId="4" applyNumberFormat="1" applyFont="1" applyFill="1" applyBorder="1" applyAlignment="1">
      <alignment horizontal="center"/>
    </xf>
    <xf numFmtId="0" fontId="2" fillId="0" borderId="19" xfId="0" applyFont="1" applyFill="1" applyBorder="1"/>
    <xf numFmtId="0" fontId="2" fillId="0" borderId="20" xfId="0" applyFont="1" applyFill="1" applyBorder="1"/>
    <xf numFmtId="0" fontId="2" fillId="0" borderId="27" xfId="0" applyFont="1" applyFill="1" applyBorder="1"/>
    <xf numFmtId="0" fontId="2" fillId="0" borderId="28" xfId="0" applyFont="1" applyFill="1" applyBorder="1"/>
    <xf numFmtId="0" fontId="32" fillId="0" borderId="0" xfId="0" applyFont="1" applyFill="1" applyBorder="1"/>
    <xf numFmtId="0" fontId="7" fillId="0" borderId="18" xfId="3" applyFont="1" applyBorder="1" applyAlignment="1">
      <alignment horizontal="center"/>
    </xf>
    <xf numFmtId="165" fontId="7" fillId="0" borderId="18" xfId="3" applyNumberFormat="1" applyFont="1" applyBorder="1" applyAlignment="1">
      <alignment horizontal="center"/>
    </xf>
    <xf numFmtId="0" fontId="22" fillId="0" borderId="18" xfId="0" applyFont="1" applyBorder="1" applyAlignment="1">
      <alignment horizontal="center"/>
    </xf>
    <xf numFmtId="2" fontId="7" fillId="6" borderId="18" xfId="3" applyNumberFormat="1" applyFont="1" applyFill="1" applyBorder="1" applyAlignment="1">
      <alignment horizontal="center" vertical="center"/>
    </xf>
    <xf numFmtId="2" fontId="2" fillId="6" borderId="18" xfId="3" applyNumberFormat="1" applyFont="1" applyFill="1" applyBorder="1" applyAlignment="1">
      <alignment horizontal="center" vertical="center"/>
    </xf>
    <xf numFmtId="165" fontId="29" fillId="6" borderId="18" xfId="3" applyNumberFormat="1" applyFont="1" applyFill="1" applyBorder="1" applyAlignment="1">
      <alignment horizontal="center" vertical="center"/>
    </xf>
    <xf numFmtId="164" fontId="16" fillId="6" borderId="18" xfId="0" applyNumberFormat="1" applyFont="1" applyFill="1" applyBorder="1" applyAlignment="1">
      <alignment horizontal="center" vertical="center"/>
    </xf>
    <xf numFmtId="0" fontId="2" fillId="0" borderId="18" xfId="3" applyFont="1" applyFill="1" applyBorder="1" applyAlignment="1">
      <alignment horizontal="left" vertical="center"/>
    </xf>
    <xf numFmtId="0" fontId="16" fillId="0" borderId="0" xfId="0" applyFont="1"/>
    <xf numFmtId="0" fontId="2" fillId="0" borderId="18" xfId="0" applyFont="1" applyBorder="1" applyAlignment="1">
      <alignment horizontal="center" vertical="center" wrapText="1"/>
    </xf>
    <xf numFmtId="0" fontId="15" fillId="0" borderId="18" xfId="0" applyFont="1" applyBorder="1" applyAlignment="1">
      <alignment horizontal="center" wrapText="1"/>
    </xf>
    <xf numFmtId="2" fontId="2" fillId="0" borderId="0" xfId="3" applyNumberFormat="1" applyFont="1" applyFill="1" applyBorder="1" applyAlignment="1">
      <alignment horizontal="center" vertical="center"/>
    </xf>
    <xf numFmtId="0" fontId="5" fillId="0" borderId="0" xfId="0" applyFont="1" applyBorder="1" applyAlignment="1" applyProtection="1">
      <alignment wrapText="1"/>
    </xf>
    <xf numFmtId="0" fontId="2" fillId="0" borderId="0" xfId="12" applyFont="1" applyBorder="1" applyProtection="1">
      <protection locked="0"/>
    </xf>
    <xf numFmtId="0" fontId="2" fillId="0" borderId="7" xfId="12" applyFont="1" applyBorder="1" applyProtection="1">
      <protection locked="0"/>
    </xf>
    <xf numFmtId="11" fontId="2" fillId="3" borderId="18" xfId="21" applyNumberFormat="1" applyFont="1" applyFill="1" applyBorder="1" applyAlignment="1" applyProtection="1">
      <alignment horizontal="center"/>
      <protection locked="0"/>
    </xf>
    <xf numFmtId="2" fontId="2" fillId="3" borderId="18" xfId="11" applyNumberFormat="1" applyFont="1" applyFill="1" applyBorder="1" applyAlignment="1" applyProtection="1">
      <alignment horizontal="center"/>
      <protection locked="0"/>
    </xf>
    <xf numFmtId="1" fontId="2" fillId="3" borderId="18" xfId="18" applyNumberFormat="1" applyFont="1" applyFill="1" applyBorder="1" applyAlignment="1" applyProtection="1">
      <alignment horizontal="center"/>
      <protection locked="0"/>
    </xf>
    <xf numFmtId="2" fontId="2" fillId="3" borderId="18" xfId="18" applyNumberFormat="1" applyFont="1" applyFill="1" applyBorder="1" applyAlignment="1" applyProtection="1">
      <alignment horizontal="center"/>
      <protection locked="0"/>
    </xf>
    <xf numFmtId="0" fontId="2" fillId="3" borderId="18" xfId="18" applyFont="1" applyFill="1" applyBorder="1" applyAlignment="1" applyProtection="1">
      <alignment horizontal="center" vertical="center"/>
      <protection locked="0"/>
    </xf>
    <xf numFmtId="2" fontId="2" fillId="3" borderId="18" xfId="4" applyNumberFormat="1" applyFont="1" applyFill="1" applyBorder="1" applyAlignment="1" applyProtection="1">
      <alignment horizontal="center" vertical="center" wrapText="1"/>
      <protection locked="0"/>
    </xf>
    <xf numFmtId="0" fontId="2" fillId="0" borderId="0" xfId="3" applyFont="1" applyFill="1" applyBorder="1" applyProtection="1">
      <protection locked="0"/>
    </xf>
    <xf numFmtId="0" fontId="2" fillId="0" borderId="7" xfId="14" applyFont="1" applyFill="1" applyBorder="1"/>
    <xf numFmtId="0" fontId="0" fillId="0" borderId="26" xfId="0" applyBorder="1"/>
    <xf numFmtId="0" fontId="0" fillId="0" borderId="13" xfId="0" applyBorder="1"/>
    <xf numFmtId="0" fontId="0" fillId="0" borderId="0" xfId="0" applyBorder="1"/>
    <xf numFmtId="0" fontId="0" fillId="0" borderId="25" xfId="0" applyBorder="1"/>
    <xf numFmtId="0" fontId="0" fillId="0" borderId="7" xfId="0" applyBorder="1"/>
    <xf numFmtId="0" fontId="0" fillId="0" borderId="17" xfId="0" applyBorder="1"/>
    <xf numFmtId="0" fontId="2" fillId="0" borderId="0" xfId="14" applyFont="1" applyFill="1" applyBorder="1" applyProtection="1">
      <protection locked="0"/>
    </xf>
    <xf numFmtId="0" fontId="2" fillId="0" borderId="0" xfId="4" applyFont="1" applyAlignment="1">
      <alignment horizontal="center" vertical="center"/>
    </xf>
    <xf numFmtId="3" fontId="2" fillId="0" borderId="18" xfId="4" applyNumberFormat="1" applyFont="1" applyFill="1" applyBorder="1" applyAlignment="1">
      <alignment horizontal="center" vertical="center"/>
    </xf>
    <xf numFmtId="2" fontId="2" fillId="3" borderId="18" xfId="13" applyNumberFormat="1" applyFont="1" applyFill="1" applyBorder="1" applyAlignment="1" applyProtection="1">
      <alignment horizontal="center" vertical="center"/>
      <protection locked="0"/>
    </xf>
    <xf numFmtId="11" fontId="2" fillId="3" borderId="18" xfId="13" applyNumberFormat="1" applyFont="1" applyFill="1" applyBorder="1" applyAlignment="1" applyProtection="1">
      <alignment horizontal="center" vertical="center"/>
      <protection locked="0"/>
    </xf>
    <xf numFmtId="165" fontId="2" fillId="3" borderId="18" xfId="13" applyNumberFormat="1" applyFont="1" applyFill="1" applyBorder="1" applyAlignment="1" applyProtection="1">
      <alignment horizontal="center" vertical="center"/>
      <protection locked="0"/>
    </xf>
    <xf numFmtId="169" fontId="2" fillId="3" borderId="18" xfId="13" applyNumberFormat="1" applyFont="1" applyFill="1" applyBorder="1" applyAlignment="1" applyProtection="1">
      <alignment horizontal="center" vertical="center"/>
      <protection locked="0"/>
    </xf>
    <xf numFmtId="165" fontId="2" fillId="0" borderId="18" xfId="13" applyNumberFormat="1" applyFont="1" applyFill="1" applyBorder="1" applyAlignment="1" applyProtection="1">
      <alignment horizontal="center" vertical="center"/>
    </xf>
    <xf numFmtId="169" fontId="2" fillId="0" borderId="18" xfId="13" applyNumberFormat="1" applyFont="1" applyFill="1" applyBorder="1" applyAlignment="1" applyProtection="1">
      <alignment horizontal="center" vertical="center"/>
    </xf>
    <xf numFmtId="11" fontId="2" fillId="0" borderId="18" xfId="13" applyNumberFormat="1" applyFont="1" applyFill="1" applyBorder="1" applyAlignment="1" applyProtection="1">
      <alignment horizontal="center" vertical="center"/>
    </xf>
    <xf numFmtId="0" fontId="2" fillId="3" borderId="18" xfId="4" applyFont="1" applyFill="1" applyBorder="1" applyAlignment="1" applyProtection="1">
      <alignment horizontal="center" vertical="center"/>
      <protection locked="0"/>
    </xf>
    <xf numFmtId="0" fontId="2" fillId="3" borderId="18" xfId="0" applyFont="1" applyFill="1" applyBorder="1" applyAlignment="1" applyProtection="1">
      <alignment horizontal="center"/>
      <protection locked="0"/>
    </xf>
    <xf numFmtId="2" fontId="26" fillId="3" borderId="18" xfId="0" applyNumberFormat="1" applyFont="1" applyFill="1" applyBorder="1" applyAlignment="1" applyProtection="1">
      <alignment horizontal="center" vertical="center"/>
      <protection locked="0"/>
    </xf>
    <xf numFmtId="2" fontId="26" fillId="3" borderId="14" xfId="0" applyNumberFormat="1" applyFont="1" applyFill="1" applyBorder="1" applyAlignment="1" applyProtection="1">
      <alignment horizontal="center" vertical="center"/>
      <protection locked="0"/>
    </xf>
    <xf numFmtId="164" fontId="0" fillId="3" borderId="18" xfId="0" applyNumberFormat="1" applyFill="1" applyBorder="1" applyAlignment="1" applyProtection="1">
      <alignment horizontal="center" vertical="center"/>
      <protection locked="0"/>
    </xf>
    <xf numFmtId="164" fontId="2" fillId="3" borderId="18" xfId="0" applyNumberFormat="1" applyFont="1" applyFill="1" applyBorder="1" applyAlignment="1" applyProtection="1">
      <alignment horizontal="center" vertical="center"/>
      <protection locked="0"/>
    </xf>
    <xf numFmtId="0" fontId="2" fillId="3" borderId="18" xfId="0" applyFont="1" applyFill="1" applyBorder="1" applyAlignment="1" applyProtection="1">
      <alignment horizontal="center" vertical="center"/>
      <protection locked="0"/>
    </xf>
    <xf numFmtId="2" fontId="2" fillId="3" borderId="18" xfId="0" applyNumberFormat="1" applyFont="1" applyFill="1" applyBorder="1" applyAlignment="1" applyProtection="1">
      <alignment horizontal="center"/>
      <protection locked="0"/>
    </xf>
    <xf numFmtId="2" fontId="2" fillId="3" borderId="18" xfId="4" applyNumberFormat="1" applyFont="1" applyFill="1" applyBorder="1" applyAlignment="1" applyProtection="1">
      <alignment horizontal="center"/>
      <protection locked="0"/>
    </xf>
    <xf numFmtId="0" fontId="19" fillId="0" borderId="29" xfId="0" applyFont="1" applyFill="1" applyBorder="1"/>
    <xf numFmtId="0" fontId="20" fillId="0" borderId="15" xfId="0" applyFont="1" applyFill="1" applyBorder="1"/>
    <xf numFmtId="0" fontId="2" fillId="0" borderId="15" xfId="0" applyFont="1" applyFill="1" applyBorder="1"/>
    <xf numFmtId="0" fontId="2" fillId="0" borderId="30" xfId="0" applyFont="1" applyFill="1" applyBorder="1"/>
    <xf numFmtId="0" fontId="0" fillId="0" borderId="0" xfId="0" applyFill="1" applyBorder="1"/>
    <xf numFmtId="0" fontId="32" fillId="0" borderId="7" xfId="0" applyFont="1" applyFill="1" applyBorder="1"/>
    <xf numFmtId="0" fontId="0" fillId="7" borderId="0" xfId="0" applyFill="1"/>
    <xf numFmtId="0" fontId="2" fillId="3" borderId="2" xfId="1" applyFont="1" applyFill="1" applyBorder="1" applyAlignment="1" applyProtection="1">
      <alignment horizontal="center"/>
      <protection locked="0"/>
    </xf>
    <xf numFmtId="0" fontId="2" fillId="3" borderId="5" xfId="1" applyFont="1" applyFill="1" applyBorder="1" applyAlignment="1" applyProtection="1">
      <alignment horizontal="center"/>
      <protection locked="0"/>
    </xf>
    <xf numFmtId="0" fontId="2" fillId="3" borderId="14" xfId="4" applyFont="1" applyFill="1" applyBorder="1" applyAlignment="1" applyProtection="1">
      <alignment horizontal="center"/>
      <protection locked="0"/>
    </xf>
    <xf numFmtId="165" fontId="2" fillId="3" borderId="14" xfId="4" applyNumberFormat="1" applyFont="1" applyFill="1" applyBorder="1" applyAlignment="1" applyProtection="1">
      <alignment horizontal="center"/>
      <protection locked="0"/>
    </xf>
    <xf numFmtId="0" fontId="2" fillId="3" borderId="11" xfId="4" applyFont="1" applyFill="1" applyBorder="1" applyAlignment="1" applyProtection="1">
      <alignment horizontal="center"/>
      <protection locked="0"/>
    </xf>
    <xf numFmtId="0" fontId="2" fillId="3" borderId="18" xfId="4" applyFont="1" applyFill="1" applyBorder="1" applyAlignment="1" applyProtection="1">
      <alignment horizontal="center" wrapText="1"/>
      <protection locked="0"/>
    </xf>
    <xf numFmtId="0" fontId="2" fillId="3" borderId="12" xfId="4" applyFont="1" applyFill="1" applyBorder="1" applyAlignment="1" applyProtection="1">
      <alignment horizontal="center"/>
      <protection locked="0"/>
    </xf>
    <xf numFmtId="0" fontId="2" fillId="3" borderId="8" xfId="4" applyFont="1" applyFill="1" applyBorder="1" applyAlignment="1" applyProtection="1">
      <alignment horizontal="center"/>
      <protection locked="0"/>
    </xf>
    <xf numFmtId="0" fontId="2" fillId="3" borderId="15" xfId="4" applyFont="1" applyFill="1" applyBorder="1" applyAlignment="1" applyProtection="1">
      <alignment horizontal="center"/>
      <protection locked="0"/>
    </xf>
    <xf numFmtId="0" fontId="2" fillId="3" borderId="2" xfId="4" applyFont="1" applyFill="1" applyBorder="1" applyAlignment="1" applyProtection="1">
      <alignment horizontal="center"/>
      <protection locked="0"/>
    </xf>
    <xf numFmtId="0" fontId="2" fillId="3" borderId="16" xfId="4" applyFont="1" applyFill="1" applyBorder="1" applyAlignment="1" applyProtection="1">
      <alignment horizontal="center"/>
      <protection locked="0"/>
    </xf>
    <xf numFmtId="0" fontId="0" fillId="3" borderId="18" xfId="0" applyFill="1" applyBorder="1" applyAlignment="1" applyProtection="1">
      <alignment horizontal="center"/>
      <protection locked="0"/>
    </xf>
    <xf numFmtId="2" fontId="2" fillId="3" borderId="18" xfId="30" applyNumberFormat="1" applyFont="1" applyFill="1" applyBorder="1" applyAlignment="1" applyProtection="1">
      <alignment horizontal="center" wrapText="1"/>
      <protection locked="0"/>
    </xf>
    <xf numFmtId="2" fontId="2" fillId="3" borderId="18" xfId="30" applyNumberFormat="1" applyFont="1" applyFill="1" applyBorder="1" applyAlignment="1" applyProtection="1">
      <alignment horizontal="center"/>
      <protection locked="0"/>
    </xf>
    <xf numFmtId="167" fontId="2" fillId="3" borderId="18" xfId="30" applyNumberFormat="1" applyFont="1" applyFill="1" applyBorder="1" applyAlignment="1" applyProtection="1">
      <alignment horizontal="center" wrapText="1"/>
      <protection locked="0"/>
    </xf>
    <xf numFmtId="167" fontId="2" fillId="3" borderId="18" xfId="30" applyNumberFormat="1" applyFont="1" applyFill="1" applyBorder="1" applyAlignment="1" applyProtection="1">
      <alignment horizontal="center"/>
      <protection locked="0"/>
    </xf>
    <xf numFmtId="0" fontId="2" fillId="0" borderId="0" xfId="30" applyFont="1" applyProtection="1">
      <protection locked="0"/>
    </xf>
    <xf numFmtId="0" fontId="2" fillId="0" borderId="0" xfId="30" applyFont="1" applyBorder="1" applyProtection="1">
      <protection locked="0"/>
    </xf>
    <xf numFmtId="164" fontId="16" fillId="0" borderId="0" xfId="0" applyNumberFormat="1" applyFont="1" applyBorder="1" applyAlignment="1">
      <alignment horizontal="center" vertical="center"/>
    </xf>
    <xf numFmtId="166" fontId="2" fillId="0" borderId="0" xfId="4" applyNumberFormat="1" applyFont="1" applyBorder="1" applyAlignment="1">
      <alignment horizontal="center" vertical="center"/>
    </xf>
    <xf numFmtId="164" fontId="2" fillId="3" borderId="18" xfId="0" applyNumberFormat="1" applyFont="1" applyFill="1" applyBorder="1" applyAlignment="1" applyProtection="1">
      <alignment horizontal="center"/>
    </xf>
    <xf numFmtId="2" fontId="2" fillId="3" borderId="18" xfId="2" quotePrefix="1" applyNumberFormat="1" applyFont="1" applyFill="1" applyBorder="1" applyAlignment="1" applyProtection="1">
      <alignment horizontal="center"/>
    </xf>
    <xf numFmtId="2" fontId="2" fillId="3" borderId="9" xfId="2" quotePrefix="1" applyNumberFormat="1" applyFont="1" applyFill="1" applyBorder="1" applyAlignment="1" applyProtection="1">
      <alignment horizontal="center"/>
    </xf>
    <xf numFmtId="2" fontId="2" fillId="3" borderId="18" xfId="3" applyNumberFormat="1" applyFont="1" applyFill="1" applyBorder="1" applyAlignment="1">
      <alignment horizontal="center" vertical="center"/>
    </xf>
    <xf numFmtId="164" fontId="16" fillId="3" borderId="18" xfId="0" applyNumberFormat="1" applyFont="1" applyFill="1" applyBorder="1" applyAlignment="1">
      <alignment horizontal="center" vertical="center"/>
    </xf>
    <xf numFmtId="2" fontId="2" fillId="3" borderId="18" xfId="3" applyNumberFormat="1" applyFont="1" applyFill="1" applyBorder="1" applyAlignment="1">
      <alignment horizontal="center" vertical="center" wrapText="1"/>
    </xf>
    <xf numFmtId="165" fontId="2" fillId="3" borderId="18" xfId="3" applyNumberFormat="1" applyFont="1" applyFill="1" applyBorder="1" applyAlignment="1">
      <alignment horizontal="center" vertical="center"/>
    </xf>
    <xf numFmtId="2" fontId="2" fillId="3" borderId="18" xfId="4" applyNumberFormat="1" applyFont="1" applyFill="1" applyBorder="1" applyAlignment="1">
      <alignment horizontal="center" vertical="center"/>
    </xf>
    <xf numFmtId="164" fontId="2" fillId="3" borderId="18" xfId="0" applyNumberFormat="1" applyFont="1" applyFill="1" applyBorder="1" applyAlignment="1">
      <alignment horizontal="center" vertical="center"/>
    </xf>
    <xf numFmtId="0" fontId="2" fillId="0" borderId="0" xfId="0" applyFont="1" applyFill="1"/>
    <xf numFmtId="0" fontId="7" fillId="0" borderId="10" xfId="4" applyFont="1" applyBorder="1" applyAlignment="1">
      <alignment horizontal="left"/>
    </xf>
    <xf numFmtId="0" fontId="7" fillId="0" borderId="11" xfId="4" applyFont="1" applyFill="1" applyBorder="1" applyAlignment="1">
      <alignment horizontal="left"/>
    </xf>
    <xf numFmtId="0" fontId="2" fillId="0" borderId="15" xfId="4" applyFont="1" applyFill="1" applyBorder="1"/>
    <xf numFmtId="0" fontId="2" fillId="0" borderId="0" xfId="4" applyFont="1" applyFill="1" applyBorder="1"/>
    <xf numFmtId="0" fontId="7" fillId="0" borderId="9" xfId="4" applyFont="1" applyFill="1" applyBorder="1" applyAlignment="1">
      <alignment horizontal="center"/>
    </xf>
    <xf numFmtId="0" fontId="7" fillId="0" borderId="18" xfId="4" applyFont="1" applyBorder="1" applyAlignment="1">
      <alignment horizontal="center"/>
    </xf>
    <xf numFmtId="0" fontId="2" fillId="0" borderId="25" xfId="4" applyFont="1" applyFill="1" applyBorder="1"/>
    <xf numFmtId="0" fontId="2" fillId="0" borderId="18" xfId="4" applyFont="1" applyFill="1" applyBorder="1" applyAlignment="1">
      <alignment horizontal="left" vertical="center"/>
    </xf>
    <xf numFmtId="0" fontId="2" fillId="0" borderId="18" xfId="4" applyFont="1" applyFill="1" applyBorder="1" applyAlignment="1">
      <alignment horizontal="center"/>
    </xf>
    <xf numFmtId="0" fontId="2" fillId="0" borderId="0" xfId="4" applyFont="1" applyFill="1" applyBorder="1" applyAlignment="1">
      <alignment horizontal="left"/>
    </xf>
    <xf numFmtId="0" fontId="2" fillId="0" borderId="15" xfId="4" applyFont="1" applyFill="1" applyBorder="1" applyAlignment="1">
      <alignment horizontal="left" vertical="center"/>
    </xf>
    <xf numFmtId="0" fontId="2" fillId="0" borderId="0" xfId="4" applyFont="1" applyFill="1" applyBorder="1" applyAlignment="1">
      <alignment horizontal="center"/>
    </xf>
    <xf numFmtId="0" fontId="2" fillId="0" borderId="18" xfId="5" applyFont="1" applyBorder="1"/>
    <xf numFmtId="0" fontId="2" fillId="0" borderId="0" xfId="5" applyFont="1" applyBorder="1"/>
    <xf numFmtId="0" fontId="1" fillId="0" borderId="0" xfId="5" applyBorder="1"/>
    <xf numFmtId="0" fontId="2" fillId="0" borderId="25" xfId="5" applyFont="1" applyFill="1" applyBorder="1"/>
    <xf numFmtId="0" fontId="2" fillId="0" borderId="15" xfId="4" applyFont="1" applyBorder="1"/>
    <xf numFmtId="0" fontId="2" fillId="0" borderId="0" xfId="4" applyFont="1" applyBorder="1"/>
    <xf numFmtId="0" fontId="2" fillId="0" borderId="0" xfId="4" applyFont="1" applyBorder="1" applyAlignment="1">
      <alignment horizontal="center"/>
    </xf>
    <xf numFmtId="0" fontId="7" fillId="0" borderId="18" xfId="4" applyFont="1" applyBorder="1" applyAlignment="1">
      <alignment horizontal="center" wrapText="1"/>
    </xf>
    <xf numFmtId="0" fontId="2" fillId="0" borderId="16" xfId="4" applyFont="1" applyBorder="1" applyAlignment="1"/>
    <xf numFmtId="0" fontId="2" fillId="0" borderId="7" xfId="4" applyFont="1" applyBorder="1" applyAlignment="1"/>
    <xf numFmtId="0" fontId="2" fillId="0" borderId="14" xfId="4" applyFont="1" applyBorder="1" applyAlignment="1">
      <alignment horizontal="center"/>
    </xf>
    <xf numFmtId="0" fontId="2" fillId="0" borderId="7" xfId="4" applyFont="1" applyBorder="1"/>
    <xf numFmtId="0" fontId="2" fillId="0" borderId="7" xfId="4" applyFont="1" applyBorder="1" applyAlignment="1">
      <alignment horizontal="center"/>
    </xf>
    <xf numFmtId="0" fontId="2" fillId="0" borderId="17" xfId="4" applyFont="1" applyFill="1" applyBorder="1"/>
    <xf numFmtId="0" fontId="2" fillId="0" borderId="18" xfId="5" applyFont="1" applyBorder="1" applyAlignment="1"/>
    <xf numFmtId="0" fontId="2" fillId="0" borderId="10" xfId="4" applyFont="1" applyBorder="1"/>
    <xf numFmtId="0" fontId="2" fillId="0" borderId="10" xfId="4" applyFont="1" applyBorder="1" applyAlignment="1">
      <alignment horizontal="center"/>
    </xf>
    <xf numFmtId="0" fontId="2" fillId="0" borderId="11" xfId="4" applyFont="1" applyFill="1" applyBorder="1"/>
    <xf numFmtId="0" fontId="2" fillId="0" borderId="16" xfId="4" applyFont="1" applyFill="1" applyBorder="1" applyAlignment="1"/>
    <xf numFmtId="0" fontId="2" fillId="0" borderId="7" xfId="4" applyFont="1" applyFill="1" applyBorder="1" applyAlignment="1"/>
    <xf numFmtId="0" fontId="4" fillId="0" borderId="0" xfId="26" applyFont="1" applyFill="1" applyBorder="1" applyAlignment="1">
      <alignment wrapText="1"/>
    </xf>
    <xf numFmtId="0" fontId="2" fillId="0" borderId="0" xfId="4" applyFont="1" applyFill="1" applyBorder="1" applyAlignment="1"/>
    <xf numFmtId="0" fontId="2" fillId="0" borderId="0" xfId="4" applyFont="1" applyFill="1" applyBorder="1" applyAlignment="1">
      <alignment horizontal="left" wrapText="1"/>
    </xf>
    <xf numFmtId="0" fontId="4" fillId="0" borderId="0" xfId="26" applyFont="1" applyFill="1" applyBorder="1"/>
    <xf numFmtId="0" fontId="2" fillId="3" borderId="18" xfId="4" applyFont="1" applyFill="1" applyBorder="1" applyAlignment="1">
      <alignment horizontal="center"/>
    </xf>
    <xf numFmtId="165" fontId="2" fillId="3" borderId="14" xfId="4" applyNumberFormat="1" applyFont="1" applyFill="1" applyBorder="1" applyAlignment="1">
      <alignment horizontal="center"/>
    </xf>
    <xf numFmtId="0" fontId="7" fillId="0" borderId="0" xfId="0" applyFont="1" applyFill="1"/>
    <xf numFmtId="0" fontId="0" fillId="0" borderId="0" xfId="0" applyBorder="1" applyAlignment="1">
      <alignment wrapText="1"/>
    </xf>
    <xf numFmtId="0" fontId="38" fillId="0" borderId="0" xfId="0" applyFont="1"/>
    <xf numFmtId="0" fontId="7" fillId="0" borderId="7" xfId="22" applyFont="1" applyBorder="1" applyAlignment="1">
      <alignment horizontal="left"/>
    </xf>
    <xf numFmtId="1" fontId="7" fillId="0" borderId="18" xfId="22" applyNumberFormat="1" applyFont="1" applyBorder="1" applyAlignment="1">
      <alignment horizontal="center" vertical="center" wrapText="1"/>
    </xf>
    <xf numFmtId="0" fontId="2" fillId="0" borderId="0" xfId="14" applyFont="1"/>
    <xf numFmtId="2" fontId="2" fillId="3" borderId="18" xfId="22" applyNumberFormat="1" applyFont="1" applyFill="1" applyBorder="1" applyAlignment="1">
      <alignment horizontal="center" vertical="center" wrapText="1"/>
    </xf>
    <xf numFmtId="0" fontId="35" fillId="0" borderId="34" xfId="0" applyFont="1" applyBorder="1" applyAlignment="1">
      <alignment horizontal="center"/>
    </xf>
    <xf numFmtId="0" fontId="35" fillId="0" borderId="14" xfId="0" applyFont="1" applyBorder="1" applyAlignment="1">
      <alignment horizontal="center"/>
    </xf>
    <xf numFmtId="0" fontId="35" fillId="0" borderId="24" xfId="0" applyFont="1" applyBorder="1" applyAlignment="1">
      <alignment horizontal="center"/>
    </xf>
    <xf numFmtId="0" fontId="0" fillId="0" borderId="35" xfId="0" applyFont="1" applyBorder="1" applyAlignment="1">
      <alignment horizontal="center" vertical="center"/>
    </xf>
    <xf numFmtId="0" fontId="0" fillId="3" borderId="18" xfId="0" applyFont="1" applyFill="1" applyBorder="1" applyAlignment="1">
      <alignment horizontal="center" vertical="center"/>
    </xf>
    <xf numFmtId="0" fontId="0" fillId="3" borderId="22" xfId="0" applyFont="1" applyFill="1" applyBorder="1" applyAlignment="1">
      <alignment horizontal="center" vertical="center"/>
    </xf>
    <xf numFmtId="0" fontId="0" fillId="0" borderId="36" xfId="0" applyFont="1" applyBorder="1" applyAlignment="1">
      <alignment horizontal="center" vertical="center"/>
    </xf>
    <xf numFmtId="0" fontId="0" fillId="3" borderId="37" xfId="0" applyFont="1" applyFill="1" applyBorder="1" applyAlignment="1">
      <alignment horizontal="center" vertical="center"/>
    </xf>
    <xf numFmtId="0" fontId="0" fillId="3" borderId="38" xfId="0" applyFont="1" applyFill="1" applyBorder="1" applyAlignment="1">
      <alignment horizontal="center" vertical="center"/>
    </xf>
    <xf numFmtId="0" fontId="35" fillId="0" borderId="14" xfId="0" applyFont="1" applyBorder="1" applyAlignment="1">
      <alignment horizontal="center" wrapText="1"/>
    </xf>
    <xf numFmtId="0" fontId="0" fillId="9" borderId="21" xfId="0" applyFill="1" applyBorder="1"/>
    <xf numFmtId="0" fontId="0" fillId="9" borderId="11" xfId="0" applyFill="1" applyBorder="1"/>
    <xf numFmtId="0" fontId="0" fillId="0" borderId="18" xfId="0" applyBorder="1" applyAlignment="1">
      <alignment horizontal="center"/>
    </xf>
    <xf numFmtId="0" fontId="0" fillId="0" borderId="42"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15" fillId="0" borderId="44" xfId="34" applyFont="1" applyBorder="1" applyAlignment="1"/>
    <xf numFmtId="0" fontId="39" fillId="0" borderId="10" xfId="34" applyBorder="1" applyAlignment="1">
      <alignment horizontal="left" wrapText="1"/>
    </xf>
    <xf numFmtId="0" fontId="39" fillId="0" borderId="10" xfId="34" applyFill="1" applyBorder="1" applyAlignment="1">
      <alignment horizontal="center" wrapText="1"/>
    </xf>
    <xf numFmtId="0" fontId="15" fillId="0" borderId="45" xfId="34" applyFont="1" applyFill="1" applyBorder="1" applyAlignment="1"/>
    <xf numFmtId="0" fontId="15" fillId="0" borderId="46" xfId="34" applyFont="1" applyBorder="1" applyAlignment="1"/>
    <xf numFmtId="0" fontId="15" fillId="0" borderId="7" xfId="34" applyFont="1" applyBorder="1" applyAlignment="1">
      <alignment horizontal="left"/>
    </xf>
    <xf numFmtId="0" fontId="15" fillId="0" borderId="7" xfId="34" applyFont="1" applyFill="1" applyBorder="1" applyAlignment="1">
      <alignment horizontal="center"/>
    </xf>
    <xf numFmtId="0" fontId="15" fillId="0" borderId="47" xfId="34" applyFont="1" applyBorder="1" applyAlignment="1"/>
    <xf numFmtId="0" fontId="15" fillId="0" borderId="26" xfId="34" applyFont="1" applyBorder="1" applyAlignment="1">
      <alignment horizontal="left"/>
    </xf>
    <xf numFmtId="0" fontId="15" fillId="0" borderId="26" xfId="34" applyFont="1" applyFill="1" applyBorder="1" applyAlignment="1">
      <alignment horizontal="center"/>
    </xf>
    <xf numFmtId="0" fontId="15" fillId="0" borderId="26" xfId="34" applyFont="1" applyFill="1" applyBorder="1" applyAlignment="1"/>
    <xf numFmtId="164" fontId="39" fillId="3" borderId="0" xfId="34" applyNumberFormat="1" applyFill="1" applyBorder="1" applyAlignment="1">
      <alignment horizontal="center" vertical="center"/>
    </xf>
    <xf numFmtId="2" fontId="39" fillId="0" borderId="0" xfId="34" applyNumberFormat="1" applyFill="1" applyBorder="1" applyAlignment="1">
      <alignment horizontal="center" vertical="center"/>
    </xf>
    <xf numFmtId="164" fontId="39" fillId="0" borderId="0" xfId="34" applyNumberFormat="1" applyFill="1" applyBorder="1" applyAlignment="1">
      <alignment horizontal="center" vertical="center"/>
    </xf>
    <xf numFmtId="0" fontId="15" fillId="0" borderId="48" xfId="34" applyFont="1" applyFill="1" applyBorder="1" applyAlignment="1"/>
    <xf numFmtId="2" fontId="39" fillId="0" borderId="0" xfId="34" applyNumberFormat="1" applyFont="1" applyFill="1" applyAlignment="1">
      <alignment horizontal="center" vertical="center"/>
    </xf>
    <xf numFmtId="164" fontId="40" fillId="0" borderId="10" xfId="34" applyNumberFormat="1" applyFont="1" applyFill="1" applyBorder="1" applyAlignment="1">
      <alignment horizontal="center" vertical="center"/>
    </xf>
    <xf numFmtId="2" fontId="39" fillId="0" borderId="10" xfId="34" quotePrefix="1" applyNumberFormat="1" applyFill="1" applyBorder="1" applyAlignment="1">
      <alignment horizontal="center" vertical="center"/>
    </xf>
    <xf numFmtId="0" fontId="15" fillId="0" borderId="49" xfId="34" applyFont="1" applyFill="1" applyBorder="1" applyAlignment="1"/>
    <xf numFmtId="0" fontId="39" fillId="0" borderId="0" xfId="34" applyFont="1" applyBorder="1" applyAlignment="1"/>
    <xf numFmtId="164" fontId="39" fillId="3" borderId="0" xfId="34" applyNumberFormat="1" applyFont="1" applyFill="1" applyBorder="1" applyAlignment="1">
      <alignment horizontal="center" vertical="center"/>
    </xf>
    <xf numFmtId="2" fontId="39" fillId="0" borderId="0" xfId="34" applyNumberFormat="1" applyFont="1" applyFill="1" applyBorder="1" applyAlignment="1">
      <alignment horizontal="center" vertical="center"/>
    </xf>
    <xf numFmtId="164" fontId="39" fillId="0" borderId="10" xfId="34" quotePrefix="1" applyNumberFormat="1" applyFill="1" applyBorder="1" applyAlignment="1">
      <alignment horizontal="center" vertical="center"/>
    </xf>
    <xf numFmtId="0" fontId="15" fillId="0" borderId="0" xfId="34" applyFont="1" applyBorder="1" applyAlignment="1"/>
    <xf numFmtId="0" fontId="15" fillId="0" borderId="0" xfId="34" applyFont="1" applyFill="1" applyBorder="1" applyAlignment="1">
      <alignment horizontal="center" vertical="center"/>
    </xf>
    <xf numFmtId="0" fontId="15" fillId="0" borderId="50" xfId="34" applyFont="1" applyBorder="1" applyAlignment="1"/>
    <xf numFmtId="0" fontId="7" fillId="0" borderId="51" xfId="34" applyFont="1" applyBorder="1" applyAlignment="1"/>
    <xf numFmtId="164" fontId="7" fillId="0" borderId="51" xfId="34" applyNumberFormat="1" applyFont="1" applyFill="1" applyBorder="1" applyAlignment="1">
      <alignment horizontal="center" vertical="center"/>
    </xf>
    <xf numFmtId="0" fontId="7" fillId="0" borderId="51" xfId="34" quotePrefix="1" applyFont="1" applyFill="1" applyBorder="1" applyAlignment="1">
      <alignment horizontal="center" vertical="center"/>
    </xf>
    <xf numFmtId="0" fontId="41" fillId="0" borderId="52" xfId="34" applyFont="1" applyFill="1" applyBorder="1" applyAlignment="1">
      <alignment horizontal="left"/>
    </xf>
    <xf numFmtId="0" fontId="0" fillId="0" borderId="0" xfId="0" applyAlignment="1">
      <alignment horizontal="left" wrapText="1"/>
    </xf>
    <xf numFmtId="0" fontId="0" fillId="0" borderId="0" xfId="0" applyAlignment="1">
      <alignment wrapText="1"/>
    </xf>
    <xf numFmtId="0" fontId="0" fillId="0" borderId="18" xfId="0" applyFill="1" applyBorder="1" applyAlignment="1">
      <alignment horizontal="center"/>
    </xf>
    <xf numFmtId="0" fontId="0" fillId="0" borderId="42" xfId="0" applyFill="1" applyBorder="1" applyAlignment="1">
      <alignment horizontal="center"/>
    </xf>
    <xf numFmtId="0" fontId="0" fillId="0" borderId="37" xfId="0" applyFill="1" applyBorder="1" applyAlignment="1">
      <alignment horizontal="center"/>
    </xf>
    <xf numFmtId="0" fontId="0" fillId="0" borderId="43" xfId="0" applyFill="1" applyBorder="1" applyAlignment="1">
      <alignment horizontal="center"/>
    </xf>
    <xf numFmtId="0" fontId="2" fillId="3" borderId="18" xfId="3" applyFont="1" applyFill="1" applyBorder="1" applyProtection="1">
      <protection locked="0"/>
    </xf>
    <xf numFmtId="165" fontId="2" fillId="3" borderId="18" xfId="3" applyNumberFormat="1" applyFont="1" applyFill="1" applyBorder="1" applyProtection="1">
      <protection locked="0"/>
    </xf>
    <xf numFmtId="0" fontId="2" fillId="3" borderId="18" xfId="14" applyFont="1" applyFill="1" applyBorder="1" applyProtection="1">
      <protection locked="0"/>
    </xf>
    <xf numFmtId="165" fontId="2" fillId="3" borderId="18" xfId="14" applyNumberFormat="1" applyFont="1" applyFill="1" applyBorder="1" applyProtection="1">
      <protection locked="0"/>
    </xf>
    <xf numFmtId="0" fontId="2" fillId="0" borderId="0" xfId="22" applyFont="1"/>
    <xf numFmtId="0" fontId="35" fillId="0" borderId="53" xfId="0" applyFont="1" applyBorder="1" applyAlignment="1">
      <alignment horizontal="center"/>
    </xf>
    <xf numFmtId="0" fontId="35" fillId="0" borderId="39" xfId="0" applyFont="1" applyBorder="1" applyAlignment="1">
      <alignment horizontal="center"/>
    </xf>
    <xf numFmtId="0" fontId="35" fillId="0" borderId="54" xfId="0" applyFont="1" applyBorder="1" applyAlignment="1">
      <alignment horizontal="center"/>
    </xf>
    <xf numFmtId="0" fontId="0" fillId="3" borderId="36" xfId="0" applyFont="1" applyFill="1" applyBorder="1" applyAlignment="1">
      <alignment horizontal="center" vertical="center"/>
    </xf>
    <xf numFmtId="11" fontId="0" fillId="3" borderId="55" xfId="0" applyNumberFormat="1" applyFont="1" applyFill="1" applyBorder="1" applyAlignment="1">
      <alignment horizontal="center" vertical="center"/>
    </xf>
    <xf numFmtId="11" fontId="0" fillId="3" borderId="37" xfId="0" applyNumberFormat="1" applyFont="1" applyFill="1" applyBorder="1" applyAlignment="1">
      <alignment horizontal="center" vertical="center"/>
    </xf>
    <xf numFmtId="11" fontId="0" fillId="3" borderId="43" xfId="0" applyNumberFormat="1" applyFont="1" applyFill="1" applyBorder="1" applyAlignment="1">
      <alignment horizontal="center" vertical="center"/>
    </xf>
    <xf numFmtId="0" fontId="2" fillId="0" borderId="0" xfId="22" applyNumberFormat="1" applyFont="1" applyBorder="1" applyAlignment="1">
      <alignment horizontal="center"/>
    </xf>
    <xf numFmtId="3" fontId="7" fillId="0" borderId="0" xfId="22" applyNumberFormat="1" applyFont="1" applyBorder="1" applyAlignment="1">
      <alignment horizontal="center" vertical="center"/>
    </xf>
    <xf numFmtId="0" fontId="7" fillId="0" borderId="18" xfId="22" applyFont="1" applyFill="1" applyBorder="1" applyAlignment="1">
      <alignment horizontal="center"/>
    </xf>
    <xf numFmtId="0" fontId="7" fillId="0" borderId="8" xfId="33" applyFont="1" applyBorder="1" applyAlignment="1">
      <alignment horizontal="center" vertical="center"/>
    </xf>
    <xf numFmtId="0" fontId="7" fillId="0" borderId="18" xfId="33" applyFont="1" applyBorder="1" applyAlignment="1">
      <alignment horizontal="center" vertical="center"/>
    </xf>
    <xf numFmtId="0" fontId="2" fillId="0" borderId="18" xfId="22" applyFont="1" applyBorder="1" applyAlignment="1">
      <alignment horizontal="left" vertical="center" wrapText="1"/>
    </xf>
    <xf numFmtId="2" fontId="16" fillId="3" borderId="18" xfId="35" applyNumberFormat="1" applyFont="1" applyFill="1" applyBorder="1" applyAlignment="1">
      <alignment horizontal="center" vertical="center"/>
    </xf>
    <xf numFmtId="164" fontId="2" fillId="3" borderId="18" xfId="33" applyNumberFormat="1" applyFont="1" applyFill="1" applyBorder="1" applyAlignment="1">
      <alignment horizontal="center" vertical="center"/>
    </xf>
    <xf numFmtId="0" fontId="2" fillId="0" borderId="0" xfId="22" applyNumberFormat="1" applyFont="1" applyBorder="1" applyAlignment="1">
      <alignment horizontal="center" vertical="center"/>
    </xf>
    <xf numFmtId="0" fontId="2" fillId="0" borderId="0" xfId="22" applyFont="1" applyAlignment="1">
      <alignment horizontal="center" vertical="center"/>
    </xf>
    <xf numFmtId="0" fontId="16" fillId="0" borderId="2" xfId="36" applyFont="1" applyFill="1" applyBorder="1"/>
    <xf numFmtId="11" fontId="2" fillId="0" borderId="0" xfId="22" applyNumberFormat="1" applyFont="1" applyFill="1" applyBorder="1" applyAlignment="1">
      <alignment horizontal="center"/>
    </xf>
    <xf numFmtId="11" fontId="2" fillId="0" borderId="0" xfId="22" applyNumberFormat="1" applyFont="1" applyBorder="1" applyAlignment="1">
      <alignment horizontal="center"/>
    </xf>
    <xf numFmtId="0" fontId="2" fillId="0" borderId="0" xfId="22" applyFont="1" applyBorder="1" applyAlignment="1">
      <alignment horizontal="center" vertical="center"/>
    </xf>
    <xf numFmtId="0" fontId="7" fillId="0" borderId="0" xfId="22" applyFont="1" applyBorder="1" applyAlignment="1">
      <alignment horizontal="left"/>
    </xf>
    <xf numFmtId="0" fontId="2" fillId="0" borderId="0" xfId="0" applyNumberFormat="1" applyFont="1" applyFill="1" applyBorder="1" applyAlignment="1">
      <alignment horizontal="center"/>
    </xf>
    <xf numFmtId="0" fontId="2" fillId="0" borderId="0" xfId="0" applyFont="1" applyBorder="1"/>
    <xf numFmtId="0" fontId="7" fillId="0" borderId="8" xfId="0" applyFont="1" applyBorder="1" applyAlignment="1">
      <alignment horizontal="center" vertical="center"/>
    </xf>
    <xf numFmtId="0" fontId="2" fillId="0" borderId="18" xfId="0" applyFont="1" applyFill="1" applyBorder="1" applyAlignment="1">
      <alignment horizontal="left" vertical="center" wrapText="1"/>
    </xf>
    <xf numFmtId="2" fontId="16" fillId="3" borderId="18" xfId="1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applyBorder="1" applyAlignment="1">
      <alignment vertical="center" wrapText="1"/>
    </xf>
    <xf numFmtId="0" fontId="7" fillId="0" borderId="0" xfId="0" applyFont="1" applyFill="1" applyBorder="1" applyAlignment="1">
      <alignment horizontal="center" vertical="center"/>
    </xf>
    <xf numFmtId="11" fontId="7" fillId="0" borderId="0" xfId="0" applyNumberFormat="1" applyFont="1" applyFill="1" applyBorder="1" applyAlignment="1">
      <alignment horizontal="center"/>
    </xf>
    <xf numFmtId="0" fontId="42" fillId="0" borderId="0" xfId="9" applyFont="1" applyFill="1" applyBorder="1"/>
    <xf numFmtId="0" fontId="42" fillId="0" borderId="0" xfId="9" applyFont="1" applyFill="1" applyBorder="1" applyAlignment="1"/>
    <xf numFmtId="0" fontId="0" fillId="0" borderId="0" xfId="0" applyAlignment="1"/>
    <xf numFmtId="2" fontId="16" fillId="3" borderId="18" xfId="6" applyNumberFormat="1" applyFont="1" applyFill="1" applyBorder="1" applyAlignment="1">
      <alignment horizontal="center" vertical="center"/>
    </xf>
    <xf numFmtId="164" fontId="16" fillId="3" borderId="18" xfId="6" applyNumberFormat="1" applyFont="1" applyFill="1" applyBorder="1" applyAlignment="1">
      <alignment horizontal="center" vertical="center"/>
    </xf>
    <xf numFmtId="2" fontId="2" fillId="3" borderId="18" xfId="0" quotePrefix="1" applyNumberFormat="1" applyFont="1" applyFill="1" applyBorder="1" applyAlignment="1">
      <alignment horizontal="center" vertical="center"/>
    </xf>
    <xf numFmtId="165" fontId="2" fillId="3" borderId="18" xfId="0" quotePrefix="1" applyNumberFormat="1" applyFont="1" applyFill="1" applyBorder="1" applyAlignment="1">
      <alignment horizontal="center" vertical="center"/>
    </xf>
    <xf numFmtId="2" fontId="2" fillId="3" borderId="18" xfId="0" applyNumberFormat="1" applyFont="1" applyFill="1" applyBorder="1" applyAlignment="1">
      <alignment horizontal="center"/>
    </xf>
    <xf numFmtId="164" fontId="2" fillId="3" borderId="18" xfId="0" applyNumberFormat="1" applyFont="1" applyFill="1" applyBorder="1" applyAlignment="1">
      <alignment horizontal="center"/>
    </xf>
    <xf numFmtId="0" fontId="12" fillId="7" borderId="0" xfId="2" applyFont="1" applyFill="1" applyProtection="1"/>
    <xf numFmtId="0" fontId="11" fillId="7" borderId="0" xfId="2" applyFill="1" applyProtection="1"/>
    <xf numFmtId="0" fontId="2" fillId="7" borderId="0" xfId="0" applyFont="1" applyFill="1" applyBorder="1" applyProtection="1"/>
    <xf numFmtId="0" fontId="23" fillId="7" borderId="0" xfId="0" applyFont="1" applyFill="1" applyProtection="1"/>
    <xf numFmtId="0" fontId="18" fillId="7" borderId="0" xfId="0" applyFont="1" applyFill="1" applyProtection="1"/>
    <xf numFmtId="0" fontId="23" fillId="7" borderId="0" xfId="30" applyFont="1" applyFill="1" applyAlignment="1">
      <alignment vertical="center"/>
    </xf>
    <xf numFmtId="0" fontId="46" fillId="7" borderId="26" xfId="0" applyFont="1" applyFill="1" applyBorder="1"/>
    <xf numFmtId="0" fontId="47" fillId="7" borderId="12" xfId="5" applyFont="1" applyFill="1" applyBorder="1" applyAlignment="1"/>
    <xf numFmtId="0" fontId="47" fillId="7" borderId="26" xfId="5" applyFont="1" applyFill="1" applyBorder="1" applyAlignment="1"/>
    <xf numFmtId="0" fontId="46" fillId="7" borderId="0" xfId="0" applyFont="1" applyFill="1"/>
    <xf numFmtId="0" fontId="47" fillId="7" borderId="0" xfId="0" applyFont="1" applyFill="1" applyAlignment="1"/>
    <xf numFmtId="0" fontId="2" fillId="3" borderId="18" xfId="0" applyFont="1" applyFill="1" applyBorder="1"/>
    <xf numFmtId="0" fontId="2" fillId="3" borderId="37" xfId="0" applyFont="1" applyFill="1" applyBorder="1"/>
    <xf numFmtId="0" fontId="2" fillId="3" borderId="18" xfId="12" applyFont="1" applyFill="1" applyBorder="1" applyProtection="1">
      <protection locked="0"/>
    </xf>
    <xf numFmtId="0" fontId="23" fillId="7" borderId="12" xfId="12" applyFont="1" applyFill="1" applyBorder="1" applyAlignment="1" applyProtection="1"/>
    <xf numFmtId="0" fontId="6" fillId="7" borderId="26" xfId="12" applyFont="1" applyFill="1" applyBorder="1" applyAlignment="1" applyProtection="1"/>
    <xf numFmtId="0" fontId="13" fillId="7" borderId="26" xfId="12" applyFill="1" applyBorder="1" applyProtection="1"/>
    <xf numFmtId="0" fontId="13" fillId="0" borderId="25" xfId="12" applyBorder="1" applyProtection="1"/>
    <xf numFmtId="0" fontId="23" fillId="7" borderId="0" xfId="11" applyFont="1" applyFill="1" applyProtection="1"/>
    <xf numFmtId="0" fontId="2" fillId="7" borderId="0" xfId="11" applyFont="1" applyFill="1" applyProtection="1"/>
    <xf numFmtId="0" fontId="33" fillId="7" borderId="7" xfId="13" applyFont="1" applyFill="1" applyBorder="1" applyAlignment="1" applyProtection="1"/>
    <xf numFmtId="0" fontId="23" fillId="7" borderId="7" xfId="13" applyFont="1" applyFill="1" applyBorder="1" applyAlignment="1" applyProtection="1"/>
    <xf numFmtId="0" fontId="6" fillId="7" borderId="0" xfId="13" applyFont="1" applyFill="1" applyBorder="1" applyAlignment="1" applyProtection="1">
      <alignment horizontal="left"/>
    </xf>
    <xf numFmtId="0" fontId="23" fillId="7" borderId="0" xfId="22" applyFont="1" applyFill="1" applyBorder="1" applyAlignment="1">
      <alignment horizontal="left"/>
    </xf>
    <xf numFmtId="0" fontId="0" fillId="7" borderId="0" xfId="0" applyFill="1" applyProtection="1"/>
    <xf numFmtId="11" fontId="0" fillId="3" borderId="36" xfId="0" applyNumberFormat="1" applyFont="1" applyFill="1" applyBorder="1" applyAlignment="1">
      <alignment horizontal="center" vertical="center"/>
    </xf>
    <xf numFmtId="0" fontId="23" fillId="7" borderId="7" xfId="0" applyFont="1" applyFill="1" applyBorder="1" applyAlignment="1"/>
    <xf numFmtId="0" fontId="21" fillId="7" borderId="7" xfId="0" applyFont="1" applyFill="1" applyBorder="1" applyAlignment="1"/>
    <xf numFmtId="0" fontId="23" fillId="7" borderId="0" xfId="4" applyFont="1" applyFill="1" applyAlignment="1">
      <alignment horizontal="left" vertical="center"/>
    </xf>
    <xf numFmtId="0" fontId="6" fillId="7" borderId="0" xfId="4" applyFont="1" applyFill="1" applyAlignment="1">
      <alignment horizontal="left" vertical="center"/>
    </xf>
    <xf numFmtId="0" fontId="7" fillId="7" borderId="0" xfId="4" applyFont="1" applyFill="1" applyAlignment="1">
      <alignment horizontal="left" vertical="center"/>
    </xf>
    <xf numFmtId="0" fontId="23" fillId="7" borderId="12" xfId="4" applyFont="1" applyFill="1" applyBorder="1" applyAlignment="1">
      <alignment horizontal="left"/>
    </xf>
    <xf numFmtId="0" fontId="39" fillId="7" borderId="26" xfId="3" applyFont="1" applyFill="1" applyBorder="1"/>
    <xf numFmtId="0" fontId="23" fillId="7" borderId="12" xfId="22" applyFont="1" applyFill="1" applyBorder="1" applyAlignment="1">
      <alignment horizontal="left"/>
    </xf>
    <xf numFmtId="0" fontId="39" fillId="7" borderId="26" xfId="14" applyFont="1" applyFill="1" applyBorder="1"/>
    <xf numFmtId="0" fontId="2" fillId="7" borderId="0" xfId="14" applyFont="1" applyFill="1"/>
    <xf numFmtId="0" fontId="23" fillId="7" borderId="0" xfId="14" applyFont="1" applyFill="1"/>
    <xf numFmtId="0" fontId="47" fillId="0" borderId="0" xfId="0" applyFont="1" applyFill="1" applyBorder="1" applyAlignment="1">
      <alignment horizontal="left"/>
    </xf>
    <xf numFmtId="0" fontId="47" fillId="7" borderId="0" xfId="0" applyFont="1" applyFill="1" applyBorder="1" applyAlignment="1">
      <alignment horizontal="left"/>
    </xf>
    <xf numFmtId="0" fontId="25" fillId="7" borderId="0" xfId="0" applyFont="1" applyFill="1" applyBorder="1" applyAlignment="1">
      <alignment horizontal="left"/>
    </xf>
    <xf numFmtId="0" fontId="7" fillId="8" borderId="7" xfId="22" applyFont="1" applyFill="1" applyBorder="1" applyAlignment="1">
      <alignment horizontal="left"/>
    </xf>
    <xf numFmtId="0" fontId="33" fillId="0" borderId="0" xfId="0" applyFont="1"/>
    <xf numFmtId="0" fontId="13" fillId="0" borderId="0" xfId="12"/>
    <xf numFmtId="0" fontId="35" fillId="0" borderId="57" xfId="0" applyFont="1" applyBorder="1" applyAlignment="1">
      <alignment horizontal="center" wrapText="1"/>
    </xf>
    <xf numFmtId="0" fontId="0" fillId="3" borderId="57" xfId="0" applyFill="1" applyBorder="1" applyAlignment="1">
      <alignment horizontal="center" wrapText="1"/>
    </xf>
    <xf numFmtId="2" fontId="0" fillId="3" borderId="37" xfId="0" applyNumberFormat="1" applyFont="1" applyFill="1" applyBorder="1" applyAlignment="1">
      <alignment horizontal="center" vertical="center"/>
    </xf>
    <xf numFmtId="0" fontId="5" fillId="0" borderId="0" xfId="13" applyFont="1" applyFill="1" applyAlignment="1" applyProtection="1">
      <alignment vertical="center" wrapText="1"/>
      <protection locked="0"/>
    </xf>
    <xf numFmtId="0" fontId="4" fillId="0" borderId="0" xfId="12" applyFont="1" applyAlignment="1" applyProtection="1">
      <alignment wrapText="1"/>
      <protection locked="0"/>
    </xf>
    <xf numFmtId="0" fontId="43" fillId="7" borderId="0" xfId="0" applyFont="1" applyFill="1"/>
    <xf numFmtId="0" fontId="50" fillId="0" borderId="0" xfId="0" applyFont="1" applyAlignment="1">
      <alignment vertical="center"/>
    </xf>
    <xf numFmtId="0" fontId="51" fillId="0" borderId="0" xfId="0" applyFont="1" applyAlignment="1">
      <alignment vertical="center"/>
    </xf>
    <xf numFmtId="0" fontId="33" fillId="7" borderId="0" xfId="13" applyFont="1" applyFill="1" applyBorder="1" applyAlignment="1" applyProtection="1"/>
    <xf numFmtId="0" fontId="0" fillId="0" borderId="15" xfId="0" applyBorder="1"/>
    <xf numFmtId="164" fontId="2" fillId="3" borderId="18" xfId="18" applyNumberFormat="1" applyFont="1" applyFill="1" applyBorder="1" applyAlignment="1" applyProtection="1">
      <alignment horizontal="center"/>
    </xf>
    <xf numFmtId="1" fontId="2" fillId="0" borderId="18" xfId="18" applyNumberFormat="1" applyFont="1" applyFill="1" applyBorder="1" applyAlignment="1" applyProtection="1">
      <alignment horizontal="center"/>
      <protection locked="0"/>
    </xf>
    <xf numFmtId="2" fontId="2" fillId="0" borderId="18" xfId="18" applyNumberFormat="1" applyFont="1" applyFill="1" applyBorder="1" applyAlignment="1" applyProtection="1">
      <alignment horizontal="center"/>
      <protection locked="0"/>
    </xf>
    <xf numFmtId="0" fontId="14" fillId="7" borderId="0" xfId="13" applyFont="1" applyFill="1" applyBorder="1" applyProtection="1"/>
    <xf numFmtId="9" fontId="2" fillId="7" borderId="0" xfId="13" applyNumberFormat="1" applyFont="1" applyFill="1" applyBorder="1" applyProtection="1"/>
    <xf numFmtId="0" fontId="21" fillId="0" borderId="7" xfId="3" applyFont="1" applyFill="1" applyBorder="1" applyAlignment="1">
      <alignment vertical="center"/>
    </xf>
    <xf numFmtId="0" fontId="23" fillId="7" borderId="0" xfId="3" applyFont="1" applyFill="1" applyBorder="1" applyAlignment="1">
      <alignment vertical="center"/>
    </xf>
    <xf numFmtId="0" fontId="21" fillId="7" borderId="0" xfId="3" applyFont="1" applyFill="1" applyBorder="1" applyAlignment="1">
      <alignment vertical="center"/>
    </xf>
    <xf numFmtId="0" fontId="0" fillId="0" borderId="7" xfId="0" applyFill="1" applyBorder="1"/>
    <xf numFmtId="0" fontId="7" fillId="8" borderId="7" xfId="3" applyFont="1" applyFill="1" applyBorder="1" applyAlignment="1">
      <alignment horizontal="center" vertical="center"/>
    </xf>
    <xf numFmtId="0" fontId="12" fillId="0" borderId="0" xfId="2" applyFont="1" applyFill="1" applyProtection="1"/>
    <xf numFmtId="0" fontId="11" fillId="0" borderId="0" xfId="2" applyFill="1" applyProtection="1"/>
    <xf numFmtId="0" fontId="2" fillId="0" borderId="0" xfId="0" applyFont="1" applyFill="1" applyBorder="1" applyProtection="1"/>
    <xf numFmtId="0" fontId="42" fillId="8" borderId="0" xfId="9" applyFont="1" applyFill="1" applyBorder="1"/>
    <xf numFmtId="0" fontId="53" fillId="0" borderId="0" xfId="0" applyFont="1"/>
    <xf numFmtId="0" fontId="0" fillId="10" borderId="0" xfId="0" applyFill="1"/>
    <xf numFmtId="0" fontId="7" fillId="8" borderId="0" xfId="22" applyFont="1" applyFill="1" applyBorder="1" applyAlignment="1">
      <alignment horizontal="left"/>
    </xf>
    <xf numFmtId="0" fontId="0" fillId="0" borderId="9" xfId="0" applyBorder="1" applyAlignment="1" applyProtection="1"/>
    <xf numFmtId="0" fontId="7" fillId="0" borderId="0" xfId="22" applyFont="1" applyFill="1" applyBorder="1" applyAlignment="1">
      <alignment horizontal="left"/>
    </xf>
    <xf numFmtId="0" fontId="24" fillId="0" borderId="0" xfId="0" applyFont="1" applyFill="1" applyAlignment="1"/>
    <xf numFmtId="0" fontId="0" fillId="0" borderId="18" xfId="0" applyFill="1" applyBorder="1"/>
    <xf numFmtId="0" fontId="7" fillId="0" borderId="18" xfId="0" applyFont="1" applyFill="1" applyBorder="1" applyAlignment="1">
      <alignment horizontal="center"/>
    </xf>
    <xf numFmtId="0" fontId="2" fillId="0" borderId="18" xfId="0" applyFont="1" applyFill="1" applyBorder="1"/>
    <xf numFmtId="0" fontId="2" fillId="3" borderId="18" xfId="0" applyFont="1" applyFill="1" applyBorder="1" applyAlignment="1">
      <alignment horizontal="center"/>
    </xf>
    <xf numFmtId="0" fontId="35" fillId="0" borderId="7" xfId="0" applyFont="1" applyBorder="1" applyAlignment="1">
      <alignment wrapText="1"/>
    </xf>
    <xf numFmtId="0" fontId="35" fillId="0" borderId="0" xfId="0" applyFont="1" applyBorder="1" applyAlignment="1">
      <alignment wrapText="1"/>
    </xf>
    <xf numFmtId="0" fontId="1" fillId="0" borderId="10" xfId="0" applyFont="1" applyBorder="1" applyAlignment="1">
      <alignment wrapText="1"/>
    </xf>
    <xf numFmtId="0" fontId="1" fillId="0" borderId="11" xfId="0" applyFont="1" applyBorder="1" applyAlignment="1">
      <alignment wrapText="1"/>
    </xf>
    <xf numFmtId="0" fontId="23" fillId="7" borderId="0" xfId="12" applyFont="1" applyFill="1" applyBorder="1" applyAlignment="1" applyProtection="1"/>
    <xf numFmtId="0" fontId="13" fillId="7" borderId="0" xfId="12" applyFill="1" applyBorder="1" applyProtection="1"/>
    <xf numFmtId="0" fontId="13" fillId="0" borderId="0" xfId="12" applyFill="1" applyBorder="1" applyProtection="1"/>
    <xf numFmtId="0" fontId="15" fillId="0" borderId="0" xfId="4" applyFont="1" applyFill="1" applyBorder="1" applyAlignment="1" applyProtection="1">
      <alignment horizontal="left"/>
    </xf>
    <xf numFmtId="49" fontId="54" fillId="0" borderId="15" xfId="4" applyNumberFormat="1" applyFont="1" applyFill="1" applyBorder="1" applyAlignment="1" applyProtection="1">
      <alignment horizontal="left"/>
    </xf>
    <xf numFmtId="49" fontId="0" fillId="0" borderId="0" xfId="0" applyNumberFormat="1"/>
    <xf numFmtId="49" fontId="0" fillId="0" borderId="0" xfId="0" applyNumberFormat="1" applyAlignment="1"/>
    <xf numFmtId="0" fontId="7" fillId="0" borderId="7" xfId="4" applyFont="1" applyFill="1" applyBorder="1" applyAlignment="1" applyProtection="1">
      <alignment horizontal="left"/>
    </xf>
    <xf numFmtId="0" fontId="53" fillId="0" borderId="0" xfId="0" applyFont="1" applyBorder="1" applyAlignment="1"/>
    <xf numFmtId="164" fontId="2" fillId="0" borderId="18" xfId="23" applyNumberFormat="1" applyFont="1" applyFill="1" applyBorder="1" applyAlignment="1" applyProtection="1">
      <alignment horizontal="center"/>
      <protection locked="0"/>
    </xf>
    <xf numFmtId="166" fontId="2" fillId="0" borderId="18" xfId="23" applyNumberFormat="1" applyFont="1" applyFill="1" applyBorder="1" applyAlignment="1" applyProtection="1">
      <alignment horizontal="center"/>
      <protection locked="0"/>
    </xf>
    <xf numFmtId="164" fontId="2" fillId="3" borderId="18" xfId="30" applyNumberFormat="1" applyFont="1" applyFill="1" applyBorder="1" applyAlignment="1">
      <alignment horizontal="center" wrapText="1"/>
    </xf>
    <xf numFmtId="0" fontId="2" fillId="3" borderId="15" xfId="0" applyFont="1" applyFill="1" applyBorder="1"/>
    <xf numFmtId="0" fontId="2" fillId="3" borderId="16" xfId="0" applyFont="1" applyFill="1" applyBorder="1"/>
    <xf numFmtId="0" fontId="2" fillId="3" borderId="0" xfId="0" applyFont="1" applyFill="1" applyProtection="1">
      <protection locked="0"/>
    </xf>
    <xf numFmtId="0" fontId="2" fillId="3" borderId="0" xfId="0" applyFont="1" applyFill="1" applyProtection="1"/>
    <xf numFmtId="0" fontId="16" fillId="3" borderId="0" xfId="0" applyFont="1" applyFill="1" applyBorder="1"/>
    <xf numFmtId="0" fontId="7" fillId="3" borderId="18" xfId="3" applyFont="1" applyFill="1" applyBorder="1" applyAlignment="1" applyProtection="1">
      <alignment horizontal="center" vertical="center"/>
    </xf>
    <xf numFmtId="0" fontId="2" fillId="3" borderId="0" xfId="0" applyFont="1" applyFill="1" applyBorder="1" applyAlignment="1">
      <alignment horizontal="left"/>
    </xf>
    <xf numFmtId="0" fontId="7" fillId="3" borderId="18" xfId="3" applyFont="1" applyFill="1" applyBorder="1" applyAlignment="1">
      <alignment horizontal="center" vertical="center"/>
    </xf>
    <xf numFmtId="0" fontId="2" fillId="3" borderId="0" xfId="0" applyFont="1" applyFill="1" applyAlignment="1">
      <alignment horizontal="left"/>
    </xf>
    <xf numFmtId="0" fontId="2" fillId="3" borderId="0" xfId="0" applyFont="1" applyFill="1"/>
    <xf numFmtId="0" fontId="2" fillId="3" borderId="15" xfId="30" applyFont="1" applyFill="1" applyBorder="1" applyAlignment="1" applyProtection="1">
      <protection locked="0"/>
    </xf>
    <xf numFmtId="0" fontId="2" fillId="3" borderId="0" xfId="30" applyFont="1" applyFill="1" applyBorder="1" applyAlignment="1" applyProtection="1">
      <protection locked="0"/>
    </xf>
    <xf numFmtId="0" fontId="2" fillId="3" borderId="0" xfId="11" applyFont="1" applyFill="1" applyProtection="1">
      <protection locked="0"/>
    </xf>
    <xf numFmtId="0" fontId="56" fillId="3" borderId="15" xfId="4" applyFont="1" applyFill="1" applyBorder="1"/>
    <xf numFmtId="0" fontId="2" fillId="3" borderId="0" xfId="26" applyFont="1" applyFill="1" applyBorder="1"/>
    <xf numFmtId="0" fontId="2" fillId="3" borderId="15" xfId="4" applyFont="1" applyFill="1" applyBorder="1" applyProtection="1">
      <protection locked="0"/>
    </xf>
    <xf numFmtId="0" fontId="2" fillId="3" borderId="0" xfId="1" applyFont="1" applyFill="1" applyBorder="1" applyProtection="1">
      <protection locked="0"/>
    </xf>
    <xf numFmtId="0" fontId="2" fillId="3" borderId="0" xfId="1" applyFont="1" applyFill="1" applyBorder="1" applyAlignment="1" applyProtection="1">
      <alignment horizontal="center"/>
      <protection locked="0"/>
    </xf>
    <xf numFmtId="0" fontId="2" fillId="3" borderId="0" xfId="1" applyFont="1" applyFill="1" applyBorder="1" applyAlignment="1" applyProtection="1">
      <alignment wrapText="1"/>
      <protection locked="0"/>
    </xf>
    <xf numFmtId="0" fontId="2" fillId="3" borderId="0" xfId="1" applyFont="1" applyFill="1" applyProtection="1">
      <protection locked="0"/>
    </xf>
    <xf numFmtId="0" fontId="55" fillId="3" borderId="0" xfId="1" applyFont="1" applyFill="1" applyProtection="1">
      <protection locked="0"/>
    </xf>
    <xf numFmtId="0" fontId="0" fillId="3" borderId="0" xfId="0" applyFill="1" applyProtection="1"/>
    <xf numFmtId="0" fontId="4" fillId="3" borderId="0" xfId="21" applyFont="1" applyFill="1" applyProtection="1"/>
    <xf numFmtId="0" fontId="4" fillId="3" borderId="0" xfId="11" applyFont="1" applyFill="1" applyProtection="1">
      <protection locked="0"/>
    </xf>
    <xf numFmtId="0" fontId="37" fillId="3" borderId="0" xfId="19" applyFont="1" applyFill="1" applyBorder="1" applyAlignment="1" applyProtection="1">
      <alignment horizontal="left"/>
      <protection locked="0"/>
    </xf>
    <xf numFmtId="0" fontId="38" fillId="3" borderId="0" xfId="0" applyFont="1" applyFill="1"/>
    <xf numFmtId="0" fontId="2" fillId="3" borderId="0" xfId="3" applyFont="1" applyFill="1" applyProtection="1">
      <protection locked="0"/>
    </xf>
    <xf numFmtId="0" fontId="2" fillId="3" borderId="0" xfId="14" applyFont="1" applyFill="1"/>
    <xf numFmtId="0" fontId="5" fillId="3" borderId="0" xfId="13" applyFont="1" applyFill="1" applyAlignment="1" applyProtection="1">
      <alignment vertical="center"/>
      <protection locked="0"/>
    </xf>
    <xf numFmtId="0" fontId="4" fillId="3" borderId="0" xfId="13" applyFont="1" applyFill="1" applyAlignment="1" applyProtection="1">
      <alignment horizontal="center"/>
      <protection locked="0"/>
    </xf>
    <xf numFmtId="0" fontId="49" fillId="3" borderId="0" xfId="13" applyFont="1" applyFill="1" applyAlignment="1" applyProtection="1">
      <alignment horizontal="center"/>
      <protection locked="0"/>
    </xf>
    <xf numFmtId="0" fontId="5" fillId="3" borderId="0" xfId="13" applyFont="1" applyFill="1" applyBorder="1" applyAlignment="1" applyProtection="1">
      <alignment horizontal="left"/>
      <protection locked="0"/>
    </xf>
    <xf numFmtId="3" fontId="4" fillId="3" borderId="0" xfId="4" applyNumberFormat="1" applyFont="1" applyFill="1" applyAlignment="1" applyProtection="1">
      <alignment horizontal="center"/>
      <protection locked="0"/>
    </xf>
    <xf numFmtId="170" fontId="4" fillId="3" borderId="0" xfId="23" applyNumberFormat="1" applyFont="1" applyFill="1" applyAlignment="1" applyProtection="1">
      <alignment horizontal="center"/>
      <protection locked="0"/>
    </xf>
    <xf numFmtId="0" fontId="4" fillId="3" borderId="0" xfId="4" applyFont="1" applyFill="1" applyProtection="1">
      <protection locked="0"/>
    </xf>
    <xf numFmtId="0" fontId="4" fillId="3" borderId="0" xfId="13" applyFont="1" applyFill="1" applyProtection="1">
      <protection locked="0"/>
    </xf>
    <xf numFmtId="0" fontId="4" fillId="3" borderId="0" xfId="24" applyFont="1" applyFill="1" applyBorder="1" applyProtection="1">
      <protection locked="0"/>
    </xf>
    <xf numFmtId="0" fontId="0" fillId="3" borderId="0" xfId="0" applyFill="1" applyBorder="1" applyAlignment="1">
      <alignment wrapText="1"/>
    </xf>
    <xf numFmtId="0" fontId="0" fillId="3" borderId="0" xfId="0" applyFill="1"/>
    <xf numFmtId="0" fontId="4" fillId="3" borderId="0" xfId="0" applyFont="1" applyFill="1" applyProtection="1">
      <protection locked="0"/>
    </xf>
    <xf numFmtId="0" fontId="0" fillId="3" borderId="0" xfId="0" applyFill="1" applyProtection="1">
      <protection locked="0"/>
    </xf>
    <xf numFmtId="0" fontId="4" fillId="3" borderId="26" xfId="0" applyFont="1" applyFill="1" applyBorder="1" applyAlignment="1" applyProtection="1">
      <protection locked="0"/>
    </xf>
    <xf numFmtId="0" fontId="4" fillId="3" borderId="0" xfId="0" applyFont="1" applyFill="1" applyBorder="1" applyAlignment="1" applyProtection="1">
      <protection locked="0"/>
    </xf>
    <xf numFmtId="0" fontId="2" fillId="3" borderId="0" xfId="4" applyFont="1" applyFill="1" applyBorder="1" applyAlignment="1" applyProtection="1">
      <alignment horizontal="left"/>
      <protection locked="0"/>
    </xf>
    <xf numFmtId="0" fontId="35" fillId="0" borderId="0" xfId="0" applyFont="1" applyAlignment="1">
      <alignment wrapText="1"/>
    </xf>
    <xf numFmtId="0" fontId="7" fillId="0" borderId="18" xfId="3" applyFont="1" applyFill="1" applyBorder="1" applyAlignment="1" applyProtection="1">
      <alignment horizontal="center" vertical="center" wrapText="1"/>
    </xf>
    <xf numFmtId="0" fontId="7" fillId="0" borderId="18" xfId="3" applyFont="1" applyFill="1" applyBorder="1" applyAlignment="1" applyProtection="1">
      <alignment horizontal="center" vertical="center"/>
    </xf>
    <xf numFmtId="0" fontId="7" fillId="0" borderId="9" xfId="3" applyFont="1" applyFill="1" applyBorder="1" applyAlignment="1" applyProtection="1">
      <alignment horizontal="center" wrapText="1"/>
    </xf>
    <xf numFmtId="0" fontId="7" fillId="0" borderId="10" xfId="3" applyFont="1" applyFill="1" applyBorder="1" applyAlignment="1" applyProtection="1">
      <alignment horizontal="center" wrapText="1"/>
    </xf>
    <xf numFmtId="0" fontId="0" fillId="0" borderId="11" xfId="0" applyBorder="1" applyAlignment="1" applyProtection="1">
      <alignment wrapText="1"/>
    </xf>
    <xf numFmtId="0" fontId="7" fillId="2" borderId="9" xfId="3" applyFont="1" applyFill="1" applyBorder="1" applyAlignment="1" applyProtection="1">
      <alignment vertical="center" wrapText="1"/>
    </xf>
    <xf numFmtId="0" fontId="7" fillId="2" borderId="10" xfId="3" applyFont="1" applyFill="1" applyBorder="1" applyAlignment="1" applyProtection="1">
      <alignment vertical="center" wrapText="1"/>
    </xf>
    <xf numFmtId="0" fontId="7" fillId="0" borderId="18" xfId="3" applyFont="1" applyFill="1" applyBorder="1" applyAlignment="1">
      <alignment horizontal="center" vertical="center" wrapText="1"/>
    </xf>
    <xf numFmtId="0" fontId="7" fillId="0" borderId="18" xfId="3" applyFont="1" applyFill="1" applyBorder="1" applyAlignment="1">
      <alignment horizontal="center" vertical="center"/>
    </xf>
    <xf numFmtId="0" fontId="7" fillId="0" borderId="9"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0" fillId="0" borderId="11" xfId="0" applyBorder="1" applyAlignment="1">
      <alignment vertical="center" wrapText="1"/>
    </xf>
    <xf numFmtId="0" fontId="23" fillId="7" borderId="7" xfId="4" applyFont="1" applyFill="1" applyBorder="1" applyAlignment="1">
      <alignment horizontal="left"/>
    </xf>
    <xf numFmtId="0" fontId="23" fillId="7" borderId="0" xfId="4" applyFont="1" applyFill="1" applyBorder="1" applyAlignment="1">
      <alignment horizontal="left"/>
    </xf>
    <xf numFmtId="0" fontId="22" fillId="0" borderId="9" xfId="0" applyFont="1" applyFill="1" applyBorder="1" applyAlignment="1">
      <alignment horizontal="center" wrapText="1"/>
    </xf>
    <xf numFmtId="0" fontId="22" fillId="0" borderId="10" xfId="0" applyFont="1" applyFill="1" applyBorder="1" applyAlignment="1">
      <alignment horizontal="center" wrapText="1"/>
    </xf>
    <xf numFmtId="0" fontId="0" fillId="0" borderId="11" xfId="0" applyFill="1" applyBorder="1" applyAlignment="1">
      <alignment wrapText="1"/>
    </xf>
    <xf numFmtId="0" fontId="7" fillId="0" borderId="18" xfId="22" applyFont="1" applyBorder="1" applyAlignment="1">
      <alignment horizontal="center" vertical="center"/>
    </xf>
    <xf numFmtId="0" fontId="7" fillId="0" borderId="9" xfId="22" applyFont="1" applyBorder="1" applyAlignment="1">
      <alignment horizontal="center" vertical="center" wrapText="1"/>
    </xf>
    <xf numFmtId="0" fontId="7" fillId="0" borderId="10" xfId="22" applyFont="1" applyBorder="1" applyAlignment="1">
      <alignment horizontal="center" vertical="center" wrapText="1"/>
    </xf>
    <xf numFmtId="0" fontId="0" fillId="0" borderId="10" xfId="0" applyBorder="1" applyAlignment="1">
      <alignment vertical="center" wrapText="1"/>
    </xf>
    <xf numFmtId="0" fontId="7" fillId="0" borderId="8"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42" fillId="7" borderId="0" xfId="9" applyFont="1" applyFill="1" applyBorder="1" applyAlignment="1"/>
    <xf numFmtId="0" fontId="0" fillId="7" borderId="0" xfId="0" applyFill="1" applyAlignment="1"/>
    <xf numFmtId="0" fontId="33" fillId="7" borderId="0" xfId="22" applyFont="1" applyFill="1" applyBorder="1" applyAlignment="1">
      <alignment horizontal="left"/>
    </xf>
    <xf numFmtId="0" fontId="1" fillId="0" borderId="9" xfId="0" applyFont="1" applyBorder="1" applyAlignment="1" applyProtection="1">
      <alignment wrapText="1"/>
    </xf>
    <xf numFmtId="0" fontId="1" fillId="0" borderId="10" xfId="0" applyFont="1" applyBorder="1" applyAlignment="1">
      <alignment wrapText="1"/>
    </xf>
    <xf numFmtId="0" fontId="1" fillId="0" borderId="11" xfId="0" applyFont="1" applyBorder="1" applyAlignment="1">
      <alignment wrapText="1"/>
    </xf>
    <xf numFmtId="0" fontId="0" fillId="0" borderId="9" xfId="0" applyFont="1" applyBorder="1" applyAlignment="1" applyProtection="1">
      <alignment wrapText="1"/>
    </xf>
    <xf numFmtId="0" fontId="52" fillId="0" borderId="9" xfId="4" applyFont="1" applyFill="1" applyBorder="1" applyAlignment="1" applyProtection="1">
      <alignment horizontal="left" wrapText="1"/>
    </xf>
    <xf numFmtId="0" fontId="7" fillId="0" borderId="18" xfId="0" applyFont="1" applyBorder="1" applyAlignment="1">
      <alignment horizontal="center" wrapText="1"/>
    </xf>
    <xf numFmtId="0" fontId="7" fillId="0" borderId="18" xfId="0" applyFont="1" applyFill="1" applyBorder="1" applyAlignment="1" applyProtection="1">
      <alignment horizontal="center" vertical="center" wrapText="1"/>
    </xf>
    <xf numFmtId="0" fontId="0" fillId="0" borderId="18" xfId="0" applyBorder="1" applyAlignment="1" applyProtection="1">
      <alignment horizontal="center"/>
    </xf>
    <xf numFmtId="0" fontId="7" fillId="0" borderId="18" xfId="0" applyFont="1" applyBorder="1" applyAlignment="1" applyProtection="1">
      <alignment horizontal="center"/>
    </xf>
    <xf numFmtId="0" fontId="7" fillId="0" borderId="18" xfId="0" applyFont="1" applyFill="1" applyBorder="1" applyAlignment="1">
      <alignment horizontal="center" wrapText="1"/>
    </xf>
    <xf numFmtId="0" fontId="2" fillId="0" borderId="10" xfId="4" applyFont="1" applyFill="1" applyBorder="1" applyAlignment="1" applyProtection="1">
      <alignment horizontal="left" wrapText="1"/>
    </xf>
    <xf numFmtId="0" fontId="2" fillId="0" borderId="11" xfId="4" applyFont="1" applyFill="1" applyBorder="1" applyAlignment="1" applyProtection="1">
      <alignment horizontal="left" wrapText="1"/>
    </xf>
    <xf numFmtId="0" fontId="23" fillId="7" borderId="9" xfId="4" applyFont="1" applyFill="1" applyBorder="1" applyAlignment="1">
      <alignment horizontal="left"/>
    </xf>
    <xf numFmtId="0" fontId="23" fillId="7" borderId="10" xfId="4" applyFont="1" applyFill="1" applyBorder="1" applyAlignment="1">
      <alignment horizontal="left"/>
    </xf>
    <xf numFmtId="0" fontId="7" fillId="0" borderId="9" xfId="4" applyFont="1" applyBorder="1" applyAlignment="1">
      <alignment horizontal="center"/>
    </xf>
    <xf numFmtId="0" fontId="7" fillId="0" borderId="10" xfId="4" applyFont="1" applyBorder="1" applyAlignment="1">
      <alignment horizontal="center"/>
    </xf>
    <xf numFmtId="0" fontId="7" fillId="0" borderId="11" xfId="4" applyFont="1" applyBorder="1" applyAlignment="1">
      <alignment horizontal="center"/>
    </xf>
    <xf numFmtId="0" fontId="2" fillId="0" borderId="9" xfId="5" applyFont="1" applyBorder="1" applyAlignment="1">
      <alignment horizontal="left" wrapText="1"/>
    </xf>
    <xf numFmtId="0" fontId="2" fillId="0" borderId="10" xfId="5" applyFont="1" applyBorder="1" applyAlignment="1">
      <alignment horizontal="left" wrapText="1"/>
    </xf>
    <xf numFmtId="0" fontId="2" fillId="0" borderId="10" xfId="4" applyFont="1" applyFill="1" applyBorder="1" applyAlignment="1">
      <alignment horizontal="left" wrapText="1"/>
    </xf>
    <xf numFmtId="0" fontId="2" fillId="0" borderId="11" xfId="4" applyFont="1" applyFill="1" applyBorder="1" applyAlignment="1">
      <alignment horizontal="left" wrapText="1"/>
    </xf>
    <xf numFmtId="0" fontId="7" fillId="0" borderId="8" xfId="30" applyFont="1" applyBorder="1" applyAlignment="1">
      <alignment horizontal="center"/>
    </xf>
    <xf numFmtId="0" fontId="7" fillId="0" borderId="14" xfId="30" applyFont="1" applyBorder="1" applyAlignment="1">
      <alignment horizontal="center"/>
    </xf>
    <xf numFmtId="0" fontId="7" fillId="0" borderId="8" xfId="30" applyFont="1" applyBorder="1" applyAlignment="1">
      <alignment horizontal="center" vertical="center" wrapText="1"/>
    </xf>
    <xf numFmtId="0" fontId="7" fillId="0" borderId="14" xfId="30" applyFont="1" applyBorder="1" applyAlignment="1">
      <alignment horizontal="center" vertical="center" wrapText="1"/>
    </xf>
    <xf numFmtId="0" fontId="7" fillId="0" borderId="8" xfId="30" applyFont="1" applyFill="1" applyBorder="1" applyAlignment="1">
      <alignment horizontal="center" vertical="center" wrapText="1"/>
    </xf>
    <xf numFmtId="0" fontId="7" fillId="0" borderId="14" xfId="30" applyFont="1" applyFill="1" applyBorder="1" applyAlignment="1">
      <alignment horizontal="center" vertical="center" wrapText="1"/>
    </xf>
    <xf numFmtId="0" fontId="7" fillId="0" borderId="14" xfId="30" applyFont="1" applyBorder="1" applyAlignment="1">
      <alignment horizontal="center" vertical="center"/>
    </xf>
    <xf numFmtId="0" fontId="43" fillId="7" borderId="56" xfId="1" applyFont="1" applyFill="1" applyBorder="1" applyAlignment="1" applyProtection="1">
      <alignment wrapText="1"/>
    </xf>
    <xf numFmtId="0" fontId="0" fillId="0" borderId="40" xfId="0" applyBorder="1" applyAlignment="1">
      <alignment wrapText="1"/>
    </xf>
    <xf numFmtId="0" fontId="0" fillId="0" borderId="41" xfId="0" applyBorder="1" applyAlignment="1">
      <alignment wrapText="1"/>
    </xf>
    <xf numFmtId="0" fontId="2" fillId="0" borderId="12" xfId="4" applyFont="1" applyFill="1" applyBorder="1" applyAlignment="1" applyProtection="1">
      <alignment wrapText="1"/>
    </xf>
    <xf numFmtId="0" fontId="2" fillId="0" borderId="13" xfId="0" applyFont="1" applyFill="1" applyBorder="1" applyAlignment="1" applyProtection="1">
      <alignment wrapText="1"/>
    </xf>
    <xf numFmtId="0" fontId="2" fillId="0" borderId="16" xfId="0" applyFont="1" applyFill="1" applyBorder="1" applyAlignment="1" applyProtection="1">
      <alignment wrapText="1"/>
    </xf>
    <xf numFmtId="0" fontId="2" fillId="0" borderId="17" xfId="0" applyFont="1" applyFill="1" applyBorder="1" applyAlignment="1" applyProtection="1">
      <alignment wrapText="1"/>
    </xf>
    <xf numFmtId="0" fontId="7" fillId="0" borderId="21" xfId="1" applyFont="1" applyBorder="1" applyAlignment="1" applyProtection="1">
      <alignment horizontal="center"/>
    </xf>
    <xf numFmtId="0" fontId="7" fillId="0" borderId="10" xfId="1" applyFont="1" applyBorder="1" applyAlignment="1" applyProtection="1">
      <alignment horizontal="center"/>
    </xf>
    <xf numFmtId="0" fontId="7" fillId="0" borderId="22" xfId="1" applyFont="1" applyBorder="1" applyAlignment="1" applyProtection="1">
      <alignment horizontal="center"/>
    </xf>
    <xf numFmtId="0" fontId="2" fillId="3" borderId="0" xfId="1" applyFont="1" applyFill="1" applyBorder="1" applyAlignment="1" applyProtection="1">
      <protection locked="0"/>
    </xf>
    <xf numFmtId="0" fontId="23" fillId="7" borderId="9" xfId="4" applyFont="1" applyFill="1" applyBorder="1" applyAlignment="1" applyProtection="1">
      <alignment horizontal="left"/>
    </xf>
    <xf numFmtId="0" fontId="23" fillId="7" borderId="10" xfId="4" applyFont="1" applyFill="1" applyBorder="1" applyAlignment="1" applyProtection="1">
      <alignment horizontal="left"/>
    </xf>
    <xf numFmtId="0" fontId="7" fillId="0" borderId="9" xfId="4" applyFont="1" applyBorder="1" applyAlignment="1" applyProtection="1">
      <alignment horizontal="center"/>
    </xf>
    <xf numFmtId="0" fontId="7" fillId="0" borderId="10" xfId="4" applyFont="1" applyBorder="1" applyAlignment="1" applyProtection="1">
      <alignment horizontal="center"/>
    </xf>
    <xf numFmtId="0" fontId="7" fillId="0" borderId="11" xfId="4" applyFont="1" applyBorder="1" applyAlignment="1" applyProtection="1">
      <alignment horizontal="center"/>
    </xf>
    <xf numFmtId="0" fontId="0" fillId="3" borderId="9" xfId="0" applyFill="1" applyBorder="1" applyAlignment="1">
      <alignment horizontal="center" wrapText="1"/>
    </xf>
    <xf numFmtId="0" fontId="0" fillId="3" borderId="11" xfId="0" applyFill="1" applyBorder="1" applyAlignment="1">
      <alignment horizontal="center" wrapText="1"/>
    </xf>
    <xf numFmtId="0" fontId="7" fillId="0" borderId="7" xfId="4" applyFont="1" applyFill="1" applyBorder="1" applyAlignment="1" applyProtection="1">
      <alignment horizontal="left" wrapText="1"/>
    </xf>
    <xf numFmtId="0" fontId="35" fillId="0" borderId="7" xfId="0" applyFont="1" applyBorder="1" applyAlignment="1">
      <alignment wrapText="1"/>
    </xf>
    <xf numFmtId="0" fontId="35" fillId="0" borderId="0" xfId="0" applyFont="1" applyBorder="1" applyAlignment="1">
      <alignment wrapText="1"/>
    </xf>
    <xf numFmtId="0" fontId="15" fillId="0" borderId="15" xfId="4" applyFont="1" applyFill="1" applyBorder="1" applyAlignment="1" applyProtection="1">
      <alignment horizontal="left" wrapText="1"/>
    </xf>
    <xf numFmtId="0" fontId="15" fillId="0" borderId="0" xfId="4" applyFont="1" applyFill="1" applyBorder="1" applyAlignment="1" applyProtection="1">
      <alignment horizontal="left" wrapText="1"/>
    </xf>
    <xf numFmtId="0" fontId="17" fillId="3" borderId="26" xfId="20" applyFont="1" applyFill="1" applyBorder="1" applyAlignment="1" applyProtection="1">
      <alignment wrapText="1"/>
      <protection locked="0"/>
    </xf>
    <xf numFmtId="0" fontId="43" fillId="7" borderId="0" xfId="20" applyFont="1" applyFill="1" applyProtection="1"/>
    <xf numFmtId="0" fontId="7" fillId="0" borderId="18" xfId="21" applyFont="1" applyBorder="1" applyAlignment="1" applyProtection="1">
      <alignment horizontal="center"/>
    </xf>
    <xf numFmtId="0" fontId="2" fillId="0" borderId="18" xfId="21" applyBorder="1" applyAlignment="1" applyProtection="1">
      <alignment vertical="center" wrapText="1"/>
    </xf>
    <xf numFmtId="0" fontId="2" fillId="0" borderId="18" xfId="21" applyBorder="1" applyAlignment="1" applyProtection="1">
      <alignment horizontal="center" vertical="center"/>
    </xf>
    <xf numFmtId="0" fontId="2" fillId="0" borderId="18" xfId="21" applyBorder="1" applyAlignment="1" applyProtection="1">
      <alignment horizontal="center"/>
    </xf>
    <xf numFmtId="0" fontId="2" fillId="0" borderId="18" xfId="21" applyFont="1" applyBorder="1" applyAlignment="1" applyProtection="1">
      <alignment horizontal="center"/>
    </xf>
    <xf numFmtId="0" fontId="35" fillId="0" borderId="31" xfId="0" applyFont="1" applyBorder="1" applyAlignment="1">
      <alignment horizontal="center" wrapText="1"/>
    </xf>
    <xf numFmtId="0" fontId="0" fillId="0" borderId="32" xfId="0" applyBorder="1" applyAlignment="1">
      <alignment wrapText="1"/>
    </xf>
    <xf numFmtId="0" fontId="0" fillId="0" borderId="33" xfId="0" applyBorder="1" applyAlignment="1">
      <alignment wrapText="1"/>
    </xf>
    <xf numFmtId="0" fontId="2" fillId="3" borderId="19" xfId="14" applyFont="1" applyFill="1" applyBorder="1" applyAlignment="1">
      <alignment wrapText="1"/>
    </xf>
    <xf numFmtId="0" fontId="0" fillId="3" borderId="19" xfId="0" applyFill="1" applyBorder="1" applyAlignment="1">
      <alignment wrapText="1"/>
    </xf>
    <xf numFmtId="0" fontId="43" fillId="7" borderId="31" xfId="0" applyFont="1" applyFill="1" applyBorder="1" applyAlignment="1">
      <alignment horizontal="center" wrapText="1"/>
    </xf>
    <xf numFmtId="0" fontId="43" fillId="7" borderId="32" xfId="0" applyFont="1" applyFill="1" applyBorder="1" applyAlignment="1">
      <alignment horizontal="center" wrapText="1"/>
    </xf>
    <xf numFmtId="0" fontId="48" fillId="7" borderId="33" xfId="0" applyFont="1" applyFill="1" applyBorder="1" applyAlignment="1">
      <alignment wrapText="1"/>
    </xf>
    <xf numFmtId="0" fontId="13" fillId="3" borderId="19" xfId="33" applyFont="1" applyFill="1" applyBorder="1" applyAlignment="1">
      <alignment horizontal="left" wrapText="1"/>
    </xf>
    <xf numFmtId="0" fontId="0" fillId="3" borderId="19" xfId="0" applyFill="1" applyBorder="1" applyAlignment="1">
      <alignment horizontal="left" wrapText="1"/>
    </xf>
    <xf numFmtId="0" fontId="0" fillId="3" borderId="0" xfId="0" applyFill="1" applyAlignment="1">
      <alignment horizontal="left" wrapText="1"/>
    </xf>
    <xf numFmtId="0" fontId="0" fillId="3" borderId="0" xfId="0" applyFill="1" applyAlignment="1">
      <alignment wrapText="1"/>
    </xf>
    <xf numFmtId="0" fontId="48" fillId="7" borderId="32" xfId="0" applyFont="1" applyFill="1" applyBorder="1" applyAlignment="1">
      <alignment wrapText="1"/>
    </xf>
    <xf numFmtId="0" fontId="35" fillId="0" borderId="39" xfId="0" applyFont="1" applyBorder="1" applyAlignment="1">
      <alignment horizontal="center"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19" xfId="0" applyBorder="1" applyAlignment="1">
      <alignment wrapText="1"/>
    </xf>
    <xf numFmtId="0" fontId="35" fillId="0" borderId="32" xfId="0" applyFont="1" applyBorder="1" applyAlignment="1">
      <alignment horizontal="center" wrapText="1"/>
    </xf>
    <xf numFmtId="0" fontId="5" fillId="3" borderId="0" xfId="13" applyFont="1" applyFill="1" applyAlignment="1" applyProtection="1">
      <alignment vertical="center" wrapText="1"/>
      <protection locked="0"/>
    </xf>
    <xf numFmtId="0" fontId="4" fillId="3" borderId="0" xfId="12" applyFont="1" applyFill="1" applyAlignment="1" applyProtection="1">
      <alignment wrapText="1"/>
      <protection locked="0"/>
    </xf>
    <xf numFmtId="0" fontId="7" fillId="0" borderId="12" xfId="4" applyFont="1" applyBorder="1" applyAlignment="1">
      <alignment horizontal="center" vertical="center" wrapText="1"/>
    </xf>
    <xf numFmtId="0" fontId="7" fillId="0" borderId="13" xfId="4" applyFont="1" applyBorder="1" applyAlignment="1">
      <alignment horizontal="center" vertical="center" wrapText="1"/>
    </xf>
    <xf numFmtId="0" fontId="7" fillId="0" borderId="16" xfId="4" applyFont="1" applyBorder="1" applyAlignment="1">
      <alignment horizontal="center" vertical="center" wrapText="1"/>
    </xf>
    <xf numFmtId="0" fontId="7" fillId="0" borderId="17" xfId="4" applyFont="1" applyBorder="1" applyAlignment="1">
      <alignment horizontal="center" vertical="center" wrapText="1"/>
    </xf>
    <xf numFmtId="0" fontId="7" fillId="0" borderId="9" xfId="13" applyFont="1" applyFill="1" applyBorder="1" applyAlignment="1">
      <alignment horizontal="center" vertical="center" wrapText="1"/>
    </xf>
    <xf numFmtId="0" fontId="7" fillId="0" borderId="10" xfId="13" applyFont="1" applyFill="1" applyBorder="1" applyAlignment="1">
      <alignment horizontal="center" vertical="center" wrapText="1"/>
    </xf>
    <xf numFmtId="0" fontId="13" fillId="0" borderId="11" xfId="12" applyBorder="1" applyAlignment="1">
      <alignment wrapText="1"/>
    </xf>
    <xf numFmtId="0" fontId="2" fillId="0" borderId="8" xfId="4" applyFont="1" applyFill="1" applyBorder="1" applyAlignment="1">
      <alignment horizontal="center" vertical="center" wrapText="1"/>
    </xf>
    <xf numFmtId="0" fontId="2" fillId="0" borderId="14" xfId="4" applyFont="1" applyFill="1" applyBorder="1" applyAlignment="1">
      <alignment horizontal="center" vertical="center" wrapText="1"/>
    </xf>
    <xf numFmtId="0" fontId="7" fillId="0" borderId="8" xfId="4" applyFont="1" applyBorder="1" applyAlignment="1">
      <alignment horizontal="center" vertical="center"/>
    </xf>
    <xf numFmtId="0" fontId="7" fillId="0" borderId="14" xfId="4" applyFont="1" applyBorder="1" applyAlignment="1">
      <alignment horizontal="center" vertical="center"/>
    </xf>
    <xf numFmtId="0" fontId="25" fillId="0" borderId="9" xfId="0" applyFont="1" applyFill="1" applyBorder="1" applyAlignment="1">
      <alignment horizontal="center" vertical="center" wrapText="1"/>
    </xf>
    <xf numFmtId="0" fontId="0" fillId="0" borderId="10" xfId="0" applyFill="1" applyBorder="1" applyAlignment="1">
      <alignment vertical="center" wrapText="1"/>
    </xf>
    <xf numFmtId="0" fontId="4" fillId="3" borderId="26" xfId="0" applyFont="1" applyFill="1" applyBorder="1" applyAlignment="1" applyProtection="1">
      <alignment wrapText="1"/>
      <protection locked="0"/>
    </xf>
    <xf numFmtId="0" fontId="0" fillId="3" borderId="26" xfId="0" applyFill="1" applyBorder="1" applyAlignment="1" applyProtection="1">
      <alignment wrapText="1"/>
      <protection locked="0"/>
    </xf>
    <xf numFmtId="2" fontId="7" fillId="0" borderId="9" xfId="0" applyNumberFormat="1" applyFont="1" applyFill="1" applyBorder="1" applyAlignment="1">
      <alignment horizontal="center" wrapText="1"/>
    </xf>
    <xf numFmtId="2" fontId="7" fillId="0" borderId="10" xfId="0" applyNumberFormat="1" applyFont="1" applyFill="1" applyBorder="1" applyAlignment="1">
      <alignment horizontal="center" wrapText="1"/>
    </xf>
    <xf numFmtId="0" fontId="7" fillId="0" borderId="9" xfId="0" applyFont="1" applyFill="1" applyBorder="1" applyAlignment="1">
      <alignment horizontal="center" wrapText="1"/>
    </xf>
    <xf numFmtId="0" fontId="7" fillId="0" borderId="10" xfId="0" applyFont="1" applyFill="1" applyBorder="1" applyAlignment="1">
      <alignment horizontal="center" wrapText="1"/>
    </xf>
    <xf numFmtId="0" fontId="7" fillId="7" borderId="9" xfId="0" applyFont="1" applyFill="1" applyBorder="1" applyAlignment="1">
      <alignment horizontal="center" wrapText="1"/>
    </xf>
    <xf numFmtId="0" fontId="7" fillId="7" borderId="10" xfId="0" applyFont="1" applyFill="1" applyBorder="1" applyAlignment="1">
      <alignment horizontal="center" wrapText="1"/>
    </xf>
    <xf numFmtId="0" fontId="0" fillId="7" borderId="11" xfId="0" applyFill="1" applyBorder="1" applyAlignment="1">
      <alignment wrapText="1"/>
    </xf>
    <xf numFmtId="0" fontId="7" fillId="0" borderId="18" xfId="0" applyFont="1" applyBorder="1" applyAlignment="1">
      <alignment horizontal="center"/>
    </xf>
    <xf numFmtId="0" fontId="4" fillId="3" borderId="0" xfId="0" applyFont="1" applyFill="1" applyAlignment="1" applyProtection="1">
      <alignment horizontal="left" vertical="center" wrapText="1"/>
      <protection locked="0"/>
    </xf>
    <xf numFmtId="0" fontId="39" fillId="0" borderId="0" xfId="34" applyFont="1" applyFill="1" applyBorder="1" applyAlignment="1"/>
    <xf numFmtId="0" fontId="48" fillId="0" borderId="0" xfId="0" applyFont="1"/>
    <xf numFmtId="0" fontId="58" fillId="0" borderId="10" xfId="34" applyFont="1" applyBorder="1" applyAlignment="1"/>
  </cellXfs>
  <cellStyles count="37">
    <cellStyle name="Comma 2" xfId="23"/>
    <cellStyle name="Normal" xfId="0" builtinId="0"/>
    <cellStyle name="Normal 10" xfId="2"/>
    <cellStyle name="Normal 10 2" xfId="12"/>
    <cellStyle name="Normal 11" xfId="1"/>
    <cellStyle name="Normal 16" xfId="27"/>
    <cellStyle name="Normal 19" xfId="26"/>
    <cellStyle name="Normal 19 10" xfId="24"/>
    <cellStyle name="Normal 19 14 2" xfId="33"/>
    <cellStyle name="Normal 2" xfId="5"/>
    <cellStyle name="Normal 2 2" xfId="32"/>
    <cellStyle name="Normal 2 2 2" xfId="3"/>
    <cellStyle name="Normal 2 2 2 10" xfId="14"/>
    <cellStyle name="Normal 2 2 2 5" xfId="25"/>
    <cellStyle name="Normal 2 57" xfId="21"/>
    <cellStyle name="Normal 20" xfId="6"/>
    <cellStyle name="Normal 20 10" xfId="29"/>
    <cellStyle name="Normal 21" xfId="7"/>
    <cellStyle name="Normal 22 26" xfId="15"/>
    <cellStyle name="Normal 28" xfId="8"/>
    <cellStyle name="Normal 3" xfId="30"/>
    <cellStyle name="Normal 31 26" xfId="17"/>
    <cellStyle name="Normal 36" xfId="10"/>
    <cellStyle name="Normal 37" xfId="9"/>
    <cellStyle name="Normal 4" xfId="16"/>
    <cellStyle name="Normal 43 9" xfId="35"/>
    <cellStyle name="Normal 46 9 2" xfId="36"/>
    <cellStyle name="Normal 48 6 2" xfId="20"/>
    <cellStyle name="Normal 5" xfId="28"/>
    <cellStyle name="Normal 54" xfId="34"/>
    <cellStyle name="Normal_APP_A21" xfId="4"/>
    <cellStyle name="Normal_APP_A21 10" xfId="31"/>
    <cellStyle name="Normal_APP_A21 2" xfId="11"/>
    <cellStyle name="Normal_APP_A21 2 2" xfId="22"/>
    <cellStyle name="Normal_APP_A21 3 2" xfId="13"/>
    <cellStyle name="Normal_APP_A21 7" xfId="18"/>
    <cellStyle name="Normal_APP_A21 8"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sheetPr>
  <dimension ref="C5:L19"/>
  <sheetViews>
    <sheetView showGridLines="0" workbookViewId="0">
      <selection activeCell="I26" sqref="I26"/>
    </sheetView>
  </sheetViews>
  <sheetFormatPr defaultRowHeight="15" x14ac:dyDescent="0.25"/>
  <sheetData>
    <row r="5" spans="3:12" x14ac:dyDescent="0.25">
      <c r="C5" s="559" t="s">
        <v>282</v>
      </c>
      <c r="D5" s="559"/>
      <c r="E5" s="559"/>
      <c r="F5" s="559"/>
      <c r="G5" s="559"/>
      <c r="H5" s="559"/>
      <c r="I5" s="559"/>
      <c r="J5" s="559"/>
      <c r="K5" s="559"/>
      <c r="L5" s="559"/>
    </row>
    <row r="6" spans="3:12" x14ac:dyDescent="0.25">
      <c r="C6" s="559"/>
      <c r="D6" s="559"/>
      <c r="E6" s="559"/>
      <c r="F6" s="559"/>
      <c r="G6" s="559"/>
      <c r="H6" s="559"/>
      <c r="I6" s="559"/>
      <c r="J6" s="559"/>
      <c r="K6" s="559"/>
      <c r="L6" s="559"/>
    </row>
    <row r="7" spans="3:12" x14ac:dyDescent="0.25">
      <c r="C7" s="559"/>
      <c r="D7" s="559"/>
      <c r="E7" s="559"/>
      <c r="F7" s="559"/>
      <c r="G7" s="559"/>
      <c r="H7" s="559"/>
      <c r="I7" s="559"/>
      <c r="J7" s="559"/>
      <c r="K7" s="559"/>
      <c r="L7" s="559"/>
    </row>
    <row r="9" spans="3:12" ht="7.5" customHeight="1" x14ac:dyDescent="0.25">
      <c r="C9" s="559" t="s">
        <v>384</v>
      </c>
      <c r="D9" s="559"/>
      <c r="E9" s="559"/>
      <c r="F9" s="559"/>
      <c r="G9" s="559"/>
      <c r="H9" s="559"/>
      <c r="I9" s="559"/>
      <c r="J9" s="559"/>
      <c r="K9" s="559"/>
      <c r="L9" s="559"/>
    </row>
    <row r="10" spans="3:12" x14ac:dyDescent="0.25">
      <c r="C10" s="559"/>
      <c r="D10" s="559"/>
      <c r="E10" s="559"/>
      <c r="F10" s="559"/>
      <c r="G10" s="559"/>
      <c r="H10" s="559"/>
      <c r="I10" s="559"/>
      <c r="J10" s="559"/>
      <c r="K10" s="559"/>
      <c r="L10" s="559"/>
    </row>
    <row r="11" spans="3:12" ht="40.5" customHeight="1" x14ac:dyDescent="0.25">
      <c r="C11" s="559"/>
      <c r="D11" s="559"/>
      <c r="E11" s="559"/>
      <c r="F11" s="559"/>
      <c r="G11" s="559"/>
      <c r="H11" s="559"/>
      <c r="I11" s="559"/>
      <c r="J11" s="559"/>
      <c r="K11" s="559"/>
      <c r="L11" s="559"/>
    </row>
    <row r="13" spans="3:12" x14ac:dyDescent="0.25">
      <c r="C13" s="559" t="s">
        <v>283</v>
      </c>
      <c r="D13" s="559"/>
      <c r="E13" s="559"/>
      <c r="F13" s="559"/>
      <c r="G13" s="559"/>
      <c r="H13" s="559"/>
      <c r="I13" s="559"/>
      <c r="J13" s="559"/>
      <c r="K13" s="559"/>
      <c r="L13" s="559"/>
    </row>
    <row r="14" spans="3:12" x14ac:dyDescent="0.25">
      <c r="C14" s="559"/>
      <c r="D14" s="559"/>
      <c r="E14" s="559"/>
      <c r="F14" s="559"/>
      <c r="G14" s="559"/>
      <c r="H14" s="559"/>
      <c r="I14" s="559"/>
      <c r="J14" s="559"/>
      <c r="K14" s="559"/>
      <c r="L14" s="559"/>
    </row>
    <row r="15" spans="3:12" ht="33" customHeight="1" x14ac:dyDescent="0.25">
      <c r="C15" s="559"/>
      <c r="D15" s="559"/>
      <c r="E15" s="559"/>
      <c r="F15" s="559"/>
      <c r="G15" s="559"/>
      <c r="H15" s="559"/>
      <c r="I15" s="559"/>
      <c r="J15" s="559"/>
      <c r="K15" s="559"/>
      <c r="L15" s="559"/>
    </row>
    <row r="17" spans="3:12" x14ac:dyDescent="0.25">
      <c r="C17" s="559" t="s">
        <v>322</v>
      </c>
      <c r="D17" s="559"/>
      <c r="E17" s="559"/>
      <c r="F17" s="559"/>
      <c r="G17" s="559"/>
      <c r="H17" s="559"/>
      <c r="I17" s="559"/>
      <c r="J17" s="559"/>
      <c r="K17" s="559"/>
      <c r="L17" s="559"/>
    </row>
    <row r="18" spans="3:12" x14ac:dyDescent="0.25">
      <c r="C18" s="559"/>
      <c r="D18" s="559"/>
      <c r="E18" s="559"/>
      <c r="F18" s="559"/>
      <c r="G18" s="559"/>
      <c r="H18" s="559"/>
      <c r="I18" s="559"/>
      <c r="J18" s="559"/>
      <c r="K18" s="559"/>
      <c r="L18" s="559"/>
    </row>
    <row r="19" spans="3:12" x14ac:dyDescent="0.25">
      <c r="C19" s="559"/>
      <c r="D19" s="559"/>
      <c r="E19" s="559"/>
      <c r="F19" s="559"/>
      <c r="G19" s="559"/>
      <c r="H19" s="559"/>
      <c r="I19" s="559"/>
      <c r="J19" s="559"/>
      <c r="K19" s="559"/>
      <c r="L19" s="559"/>
    </row>
  </sheetData>
  <mergeCells count="4">
    <mergeCell ref="C5:L7"/>
    <mergeCell ref="C9:L11"/>
    <mergeCell ref="C13:L15"/>
    <mergeCell ref="C17:L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D9"/>
  <sheetViews>
    <sheetView showGridLines="0" zoomScale="75" zoomScaleNormal="75" workbookViewId="0">
      <selection activeCell="G7" sqref="G7"/>
    </sheetView>
  </sheetViews>
  <sheetFormatPr defaultRowHeight="15" x14ac:dyDescent="0.25"/>
  <cols>
    <col min="2" max="2" width="19.7109375" customWidth="1"/>
    <col min="3" max="3" width="18.28515625" customWidth="1"/>
    <col min="4" max="4" width="21.140625" customWidth="1"/>
    <col min="5" max="10" width="13.5703125" customWidth="1"/>
  </cols>
  <sheetData>
    <row r="1" spans="2:4" ht="15.75" thickBot="1" x14ac:dyDescent="0.3"/>
    <row r="2" spans="2:4" ht="37.5" customHeight="1" thickBot="1" x14ac:dyDescent="0.3">
      <c r="B2" s="651" t="s">
        <v>207</v>
      </c>
      <c r="C2" s="652"/>
      <c r="D2" s="653"/>
    </row>
    <row r="3" spans="2:4" x14ac:dyDescent="0.25">
      <c r="B3" s="323" t="s">
        <v>49</v>
      </c>
      <c r="C3" s="324" t="s">
        <v>208</v>
      </c>
      <c r="D3" s="325" t="s">
        <v>209</v>
      </c>
    </row>
    <row r="4" spans="2:4" x14ac:dyDescent="0.25">
      <c r="B4" s="326" t="s">
        <v>41</v>
      </c>
      <c r="C4" s="327">
        <v>1.6</v>
      </c>
      <c r="D4" s="328">
        <v>33.299999999999997</v>
      </c>
    </row>
    <row r="5" spans="2:4" x14ac:dyDescent="0.25">
      <c r="B5" s="326" t="s">
        <v>210</v>
      </c>
      <c r="C5" s="327">
        <v>5.3299999999999997E-3</v>
      </c>
      <c r="D5" s="328">
        <v>0.187</v>
      </c>
    </row>
    <row r="6" spans="2:4" x14ac:dyDescent="0.25">
      <c r="B6" s="326" t="s">
        <v>211</v>
      </c>
      <c r="C6" s="327">
        <v>8.3000000000000001E-3</v>
      </c>
      <c r="D6" s="328">
        <v>0.31900000000000001</v>
      </c>
    </row>
    <row r="7" spans="2:4" x14ac:dyDescent="0.25">
      <c r="B7" s="326" t="s">
        <v>212</v>
      </c>
      <c r="C7" s="327">
        <v>3.0000000000000001E-3</v>
      </c>
      <c r="D7" s="328">
        <v>1.7999999999999999E-2</v>
      </c>
    </row>
    <row r="8" spans="2:4" ht="15.75" thickBot="1" x14ac:dyDescent="0.3">
      <c r="B8" s="329" t="s">
        <v>213</v>
      </c>
      <c r="C8" s="330">
        <v>1.2E-2</v>
      </c>
      <c r="D8" s="331">
        <v>0.14099999999999999</v>
      </c>
    </row>
    <row r="9" spans="2:4" ht="87.75" customHeight="1" x14ac:dyDescent="0.25">
      <c r="B9" s="654" t="s">
        <v>214</v>
      </c>
      <c r="C9" s="655"/>
      <c r="D9" s="655"/>
    </row>
  </sheetData>
  <mergeCells count="2">
    <mergeCell ref="B2:D2"/>
    <mergeCell ref="B9:D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J86"/>
  <sheetViews>
    <sheetView showGridLines="0" tabSelected="1" topLeftCell="A43" zoomScale="75" zoomScaleNormal="75" workbookViewId="0">
      <selection activeCell="H71" sqref="H71"/>
    </sheetView>
  </sheetViews>
  <sheetFormatPr defaultRowHeight="15" x14ac:dyDescent="0.25"/>
  <cols>
    <col min="1" max="1" width="33.85546875" customWidth="1"/>
    <col min="2" max="2" width="21.5703125" customWidth="1"/>
    <col min="3" max="3" width="21" customWidth="1"/>
    <col min="4" max="4" width="19.42578125" customWidth="1"/>
    <col min="5" max="11" width="15.28515625" customWidth="1"/>
  </cols>
  <sheetData>
    <row r="2" spans="1:5" ht="15.75" x14ac:dyDescent="0.25">
      <c r="A2" s="453" t="s">
        <v>56</v>
      </c>
      <c r="B2" s="454"/>
      <c r="C2" s="12"/>
      <c r="D2" s="12"/>
      <c r="E2" s="13"/>
    </row>
    <row r="3" spans="1:5" x14ac:dyDescent="0.25">
      <c r="A3" s="14"/>
      <c r="B3" s="15"/>
      <c r="C3" s="15"/>
      <c r="D3" s="15"/>
      <c r="E3" s="16"/>
    </row>
    <row r="4" spans="1:5" x14ac:dyDescent="0.25">
      <c r="A4" s="14" t="s">
        <v>57</v>
      </c>
      <c r="B4" s="15"/>
      <c r="C4" s="15"/>
      <c r="D4" s="15"/>
      <c r="E4" s="16"/>
    </row>
    <row r="5" spans="1:5" x14ac:dyDescent="0.25">
      <c r="A5" s="14"/>
      <c r="B5" s="15"/>
      <c r="C5" s="15"/>
      <c r="D5" s="15"/>
      <c r="E5" s="16"/>
    </row>
    <row r="6" spans="1:5" ht="15.75" x14ac:dyDescent="0.3">
      <c r="A6" s="17" t="s">
        <v>58</v>
      </c>
      <c r="B6" s="18" t="s">
        <v>59</v>
      </c>
      <c r="C6" s="15"/>
      <c r="D6" s="15"/>
      <c r="E6" s="16"/>
    </row>
    <row r="7" spans="1:5" x14ac:dyDescent="0.25">
      <c r="A7" s="14"/>
      <c r="B7" s="15" t="s">
        <v>60</v>
      </c>
      <c r="C7" s="15"/>
      <c r="D7" s="15"/>
      <c r="E7" s="16"/>
    </row>
    <row r="8" spans="1:5" ht="15.75" x14ac:dyDescent="0.3">
      <c r="A8" s="14" t="s">
        <v>61</v>
      </c>
      <c r="B8" s="15"/>
      <c r="C8" s="15"/>
      <c r="D8" s="15"/>
      <c r="E8" s="16"/>
    </row>
    <row r="9" spans="1:5" x14ac:dyDescent="0.25">
      <c r="A9" s="14" t="s">
        <v>62</v>
      </c>
      <c r="B9" s="15"/>
      <c r="C9" s="15"/>
      <c r="D9" s="15"/>
      <c r="E9" s="16"/>
    </row>
    <row r="10" spans="1:5" x14ac:dyDescent="0.25">
      <c r="A10" s="14" t="s">
        <v>63</v>
      </c>
      <c r="B10" s="15"/>
      <c r="C10" s="15"/>
      <c r="D10" s="15"/>
      <c r="E10" s="16"/>
    </row>
    <row r="11" spans="1:5" x14ac:dyDescent="0.25">
      <c r="A11" s="14" t="s">
        <v>64</v>
      </c>
      <c r="B11" s="15"/>
      <c r="C11" s="15"/>
      <c r="D11" s="15"/>
      <c r="E11" s="16"/>
    </row>
    <row r="12" spans="1:5" x14ac:dyDescent="0.25">
      <c r="A12" s="14" t="s">
        <v>65</v>
      </c>
      <c r="B12" s="15"/>
      <c r="C12" s="15"/>
      <c r="D12" s="15"/>
      <c r="E12" s="16"/>
    </row>
    <row r="13" spans="1:5" x14ac:dyDescent="0.25">
      <c r="A13" s="14"/>
      <c r="B13" s="15"/>
      <c r="C13" s="15"/>
      <c r="D13" s="15"/>
      <c r="E13" s="16"/>
    </row>
    <row r="14" spans="1:5" x14ac:dyDescent="0.25">
      <c r="A14" s="17" t="s">
        <v>66</v>
      </c>
      <c r="B14" s="375">
        <v>0.6</v>
      </c>
      <c r="C14" s="214" t="s">
        <v>67</v>
      </c>
      <c r="D14" s="15"/>
      <c r="E14" s="16"/>
    </row>
    <row r="15" spans="1:5" x14ac:dyDescent="0.25">
      <c r="A15" s="17" t="s">
        <v>68</v>
      </c>
      <c r="B15" s="376">
        <f>G41</f>
        <v>3.4</v>
      </c>
      <c r="C15" s="222" t="s">
        <v>266</v>
      </c>
      <c r="D15" s="15"/>
      <c r="E15" s="16"/>
    </row>
    <row r="16" spans="1:5" x14ac:dyDescent="0.25">
      <c r="A16" s="17" t="s">
        <v>69</v>
      </c>
      <c r="B16" s="375">
        <f>C41</f>
        <v>50</v>
      </c>
      <c r="C16" s="222" t="s">
        <v>266</v>
      </c>
      <c r="D16" s="15"/>
      <c r="E16" s="16"/>
    </row>
    <row r="17" spans="1:9" x14ac:dyDescent="0.25">
      <c r="A17" s="17" t="s">
        <v>70</v>
      </c>
      <c r="B17" s="375">
        <v>540</v>
      </c>
      <c r="C17" s="15" t="s">
        <v>71</v>
      </c>
      <c r="D17" s="15"/>
      <c r="E17" s="16"/>
    </row>
    <row r="18" spans="1:9" x14ac:dyDescent="0.25">
      <c r="A18" s="19"/>
      <c r="B18" s="20"/>
      <c r="C18" s="21"/>
      <c r="D18" s="21"/>
      <c r="E18" s="22"/>
    </row>
    <row r="20" spans="1:9" ht="15.75" x14ac:dyDescent="0.25">
      <c r="A20" s="455" t="s">
        <v>106</v>
      </c>
      <c r="B20" s="456"/>
      <c r="C20" s="27"/>
      <c r="D20" s="27"/>
      <c r="E20" s="27"/>
      <c r="F20" s="216"/>
      <c r="G20" s="216"/>
      <c r="H20" s="216"/>
      <c r="I20" s="217"/>
    </row>
    <row r="21" spans="1:9" x14ac:dyDescent="0.25">
      <c r="A21" s="28"/>
      <c r="B21" s="29"/>
      <c r="C21" s="29"/>
      <c r="D21" s="29"/>
      <c r="E21" s="29"/>
      <c r="F21" s="218"/>
      <c r="G21" s="218"/>
      <c r="H21" s="218"/>
      <c r="I21" s="219"/>
    </row>
    <row r="22" spans="1:9" x14ac:dyDescent="0.25">
      <c r="A22" s="28" t="s">
        <v>57</v>
      </c>
      <c r="B22" s="29"/>
      <c r="C22" s="29"/>
      <c r="D22" s="29"/>
      <c r="E22" s="29"/>
      <c r="F22" s="218"/>
      <c r="G22" s="218"/>
      <c r="H22" s="218"/>
      <c r="I22" s="219"/>
    </row>
    <row r="23" spans="1:9" x14ac:dyDescent="0.25">
      <c r="A23" s="28"/>
      <c r="B23" s="29"/>
      <c r="C23" s="29"/>
      <c r="D23" s="29"/>
      <c r="E23" s="29"/>
      <c r="F23" s="218"/>
      <c r="G23" s="218"/>
      <c r="H23" s="218"/>
      <c r="I23" s="219"/>
    </row>
    <row r="24" spans="1:9" ht="15.75" x14ac:dyDescent="0.3">
      <c r="A24" s="30" t="s">
        <v>58</v>
      </c>
      <c r="B24" s="31" t="s">
        <v>59</v>
      </c>
      <c r="C24" s="29"/>
      <c r="D24" s="29"/>
      <c r="E24" s="29"/>
      <c r="F24" s="218"/>
      <c r="G24" s="218"/>
      <c r="H24" s="218"/>
      <c r="I24" s="219"/>
    </row>
    <row r="25" spans="1:9" x14ac:dyDescent="0.25">
      <c r="A25" s="28"/>
      <c r="B25" s="29" t="s">
        <v>60</v>
      </c>
      <c r="C25" s="29"/>
      <c r="D25" s="29"/>
      <c r="E25" s="29"/>
      <c r="F25" s="218"/>
      <c r="G25" s="218"/>
      <c r="H25" s="218"/>
      <c r="I25" s="219"/>
    </row>
    <row r="26" spans="1:9" ht="15.75" x14ac:dyDescent="0.3">
      <c r="A26" s="28" t="s">
        <v>61</v>
      </c>
      <c r="B26" s="29"/>
      <c r="C26" s="29"/>
      <c r="D26" s="29"/>
      <c r="E26" s="29"/>
      <c r="F26" s="218"/>
      <c r="G26" s="218"/>
      <c r="H26" s="218"/>
      <c r="I26" s="219"/>
    </row>
    <row r="27" spans="1:9" x14ac:dyDescent="0.25">
      <c r="A27" s="28" t="s">
        <v>62</v>
      </c>
      <c r="B27" s="29"/>
      <c r="C27" s="29"/>
      <c r="D27" s="29"/>
      <c r="E27" s="29"/>
      <c r="F27" s="218"/>
      <c r="G27" s="218"/>
      <c r="H27" s="218"/>
      <c r="I27" s="219"/>
    </row>
    <row r="28" spans="1:9" x14ac:dyDescent="0.25">
      <c r="A28" s="28" t="s">
        <v>63</v>
      </c>
      <c r="B28" s="29"/>
      <c r="C28" s="29"/>
      <c r="D28" s="29"/>
      <c r="E28" s="29"/>
      <c r="F28" s="218"/>
      <c r="G28" s="218"/>
      <c r="H28" s="218"/>
      <c r="I28" s="219"/>
    </row>
    <row r="29" spans="1:9" x14ac:dyDescent="0.25">
      <c r="A29" s="28" t="s">
        <v>64</v>
      </c>
      <c r="B29" s="29"/>
      <c r="C29" s="29"/>
      <c r="D29" s="29"/>
      <c r="E29" s="29"/>
      <c r="F29" s="218"/>
      <c r="G29" s="218"/>
      <c r="H29" s="218"/>
      <c r="I29" s="219"/>
    </row>
    <row r="30" spans="1:9" x14ac:dyDescent="0.25">
      <c r="A30" s="28" t="s">
        <v>65</v>
      </c>
      <c r="B30" s="29"/>
      <c r="C30" s="29"/>
      <c r="D30" s="29"/>
      <c r="E30" s="29"/>
      <c r="F30" s="218"/>
      <c r="G30" s="218"/>
      <c r="H30" s="218"/>
      <c r="I30" s="219"/>
    </row>
    <row r="31" spans="1:9" x14ac:dyDescent="0.25">
      <c r="A31" s="28"/>
      <c r="B31" s="29"/>
      <c r="C31" s="29"/>
      <c r="D31" s="29"/>
      <c r="E31" s="29"/>
      <c r="F31" s="218"/>
      <c r="G31" s="218"/>
      <c r="H31" s="218"/>
      <c r="I31" s="219"/>
    </row>
    <row r="32" spans="1:9" x14ac:dyDescent="0.25">
      <c r="A32" s="30" t="s">
        <v>66</v>
      </c>
      <c r="B32" s="377">
        <v>0.6</v>
      </c>
      <c r="C32" s="222" t="s">
        <v>67</v>
      </c>
      <c r="D32" s="29"/>
      <c r="E32" s="29"/>
      <c r="F32" s="218"/>
      <c r="G32" s="218"/>
      <c r="H32" s="218"/>
      <c r="I32" s="219"/>
    </row>
    <row r="33" spans="1:10" x14ac:dyDescent="0.25">
      <c r="A33" s="30" t="s">
        <v>68</v>
      </c>
      <c r="B33" s="378">
        <f>G42</f>
        <v>4.3</v>
      </c>
      <c r="C33" s="222" t="s">
        <v>266</v>
      </c>
      <c r="D33" s="29"/>
      <c r="E33" s="29"/>
      <c r="F33" s="218"/>
      <c r="G33" s="218"/>
      <c r="H33" s="218"/>
      <c r="I33" s="219"/>
    </row>
    <row r="34" spans="1:10" x14ac:dyDescent="0.25">
      <c r="A34" s="30" t="s">
        <v>69</v>
      </c>
      <c r="B34" s="377">
        <f>C42</f>
        <v>68</v>
      </c>
      <c r="C34" s="222" t="s">
        <v>266</v>
      </c>
      <c r="D34" s="29"/>
      <c r="E34" s="29"/>
      <c r="F34" s="218"/>
      <c r="G34" s="218"/>
      <c r="H34" s="218"/>
      <c r="I34" s="219"/>
    </row>
    <row r="35" spans="1:10" x14ac:dyDescent="0.25">
      <c r="A35" s="30" t="s">
        <v>70</v>
      </c>
      <c r="B35" s="377">
        <v>540</v>
      </c>
      <c r="C35" s="29" t="s">
        <v>71</v>
      </c>
      <c r="D35" s="29"/>
      <c r="E35" s="29"/>
      <c r="F35" s="218"/>
      <c r="G35" s="218"/>
      <c r="H35" s="218"/>
      <c r="I35" s="219"/>
    </row>
    <row r="36" spans="1:10" x14ac:dyDescent="0.25">
      <c r="A36" s="32"/>
      <c r="B36" s="33"/>
      <c r="C36" s="34"/>
      <c r="D36" s="34"/>
      <c r="E36" s="215"/>
      <c r="F36" s="220"/>
      <c r="G36" s="220"/>
      <c r="H36" s="220"/>
      <c r="I36" s="221"/>
    </row>
    <row r="37" spans="1:10" ht="15.75" thickBot="1" x14ac:dyDescent="0.3"/>
    <row r="38" spans="1:10" ht="16.5" thickBot="1" x14ac:dyDescent="0.3">
      <c r="B38" s="651" t="s">
        <v>215</v>
      </c>
      <c r="C38" s="652"/>
      <c r="D38" s="658"/>
      <c r="E38" s="658"/>
      <c r="F38" s="658"/>
      <c r="G38" s="658"/>
      <c r="H38" s="658"/>
      <c r="I38" s="658"/>
      <c r="J38" s="653"/>
    </row>
    <row r="39" spans="1:10" ht="45" x14ac:dyDescent="0.25">
      <c r="B39" s="323" t="s">
        <v>216</v>
      </c>
      <c r="C39" s="332" t="s">
        <v>217</v>
      </c>
      <c r="D39" s="659" t="s">
        <v>218</v>
      </c>
      <c r="E39" s="660"/>
      <c r="F39" s="660"/>
      <c r="G39" s="660"/>
      <c r="H39" s="660"/>
      <c r="I39" s="660"/>
      <c r="J39" s="661"/>
    </row>
    <row r="40" spans="1:10" x14ac:dyDescent="0.25">
      <c r="B40" s="333"/>
      <c r="C40" s="334"/>
      <c r="D40" s="335" t="s">
        <v>219</v>
      </c>
      <c r="E40" s="335" t="s">
        <v>220</v>
      </c>
      <c r="F40" s="335" t="s">
        <v>221</v>
      </c>
      <c r="G40" s="335" t="s">
        <v>222</v>
      </c>
      <c r="H40" s="335" t="s">
        <v>223</v>
      </c>
      <c r="I40" s="335" t="s">
        <v>224</v>
      </c>
      <c r="J40" s="336" t="s">
        <v>225</v>
      </c>
    </row>
    <row r="41" spans="1:10" x14ac:dyDescent="0.25">
      <c r="B41" s="337" t="s">
        <v>226</v>
      </c>
      <c r="C41" s="371">
        <v>50</v>
      </c>
      <c r="D41" s="371">
        <v>1.8</v>
      </c>
      <c r="E41" s="371">
        <v>2.2999999999999998</v>
      </c>
      <c r="F41" s="371">
        <v>2.8</v>
      </c>
      <c r="G41" s="371">
        <v>3.4</v>
      </c>
      <c r="H41" s="371">
        <v>4</v>
      </c>
      <c r="I41" s="371">
        <v>4.8</v>
      </c>
      <c r="J41" s="372">
        <v>5.7</v>
      </c>
    </row>
    <row r="42" spans="1:10" ht="15.75" thickBot="1" x14ac:dyDescent="0.3">
      <c r="B42" s="338" t="s">
        <v>227</v>
      </c>
      <c r="C42" s="373">
        <v>68</v>
      </c>
      <c r="D42" s="373">
        <v>2.2999999999999998</v>
      </c>
      <c r="E42" s="373">
        <v>2.9</v>
      </c>
      <c r="F42" s="373">
        <v>3.5</v>
      </c>
      <c r="G42" s="373">
        <v>4.3</v>
      </c>
      <c r="H42" s="373">
        <v>5.2</v>
      </c>
      <c r="I42" s="373">
        <v>6.2</v>
      </c>
      <c r="J42" s="374">
        <v>7.4</v>
      </c>
    </row>
    <row r="43" spans="1:10" x14ac:dyDescent="0.25">
      <c r="B43" s="662" t="s">
        <v>228</v>
      </c>
      <c r="C43" s="662"/>
      <c r="D43" s="662"/>
      <c r="E43" s="662"/>
      <c r="F43" s="662"/>
      <c r="G43" s="662"/>
      <c r="H43" s="662"/>
      <c r="I43" s="662"/>
      <c r="J43" s="662"/>
    </row>
    <row r="44" spans="1:10" ht="15.75" thickBot="1" x14ac:dyDescent="0.3"/>
    <row r="45" spans="1:10" ht="32.25" customHeight="1" thickBot="1" x14ac:dyDescent="0.3">
      <c r="B45" s="651" t="s">
        <v>229</v>
      </c>
      <c r="C45" s="652"/>
      <c r="D45" s="653"/>
    </row>
    <row r="46" spans="1:10" x14ac:dyDescent="0.25">
      <c r="B46" s="323" t="s">
        <v>49</v>
      </c>
      <c r="C46" s="324" t="s">
        <v>230</v>
      </c>
      <c r="D46" s="325" t="s">
        <v>231</v>
      </c>
    </row>
    <row r="47" spans="1:10" x14ac:dyDescent="0.25">
      <c r="B47" s="326" t="s">
        <v>210</v>
      </c>
      <c r="C47" s="327">
        <v>3.3E-3</v>
      </c>
      <c r="D47" s="328">
        <v>0.28079999999999999</v>
      </c>
    </row>
    <row r="48" spans="1:10" x14ac:dyDescent="0.25">
      <c r="B48" s="326" t="s">
        <v>211</v>
      </c>
      <c r="C48" s="327">
        <v>5.1999999999999998E-3</v>
      </c>
      <c r="D48" s="328">
        <v>0.47899999999999998</v>
      </c>
    </row>
    <row r="49" spans="1:7" x14ac:dyDescent="0.25">
      <c r="B49" s="326" t="s">
        <v>212</v>
      </c>
      <c r="C49" s="327">
        <v>1.8699999999999999E-3</v>
      </c>
      <c r="D49" s="328">
        <v>2.7E-2</v>
      </c>
    </row>
    <row r="50" spans="1:7" ht="15.75" thickBot="1" x14ac:dyDescent="0.3">
      <c r="B50" s="329" t="s">
        <v>213</v>
      </c>
      <c r="C50" s="330">
        <v>7.4999999999999997E-3</v>
      </c>
      <c r="D50" s="331">
        <v>0.21199999999999999</v>
      </c>
    </row>
    <row r="51" spans="1:7" x14ac:dyDescent="0.25">
      <c r="B51" s="655" t="s">
        <v>232</v>
      </c>
      <c r="C51" s="655"/>
      <c r="D51" s="650"/>
    </row>
    <row r="52" spans="1:7" ht="60.75" customHeight="1" x14ac:dyDescent="0.25">
      <c r="B52" s="656"/>
      <c r="C52" s="656"/>
      <c r="D52" s="657"/>
    </row>
    <row r="53" spans="1:7" ht="22.5" customHeight="1" x14ac:dyDescent="0.25">
      <c r="B53" s="369"/>
      <c r="C53" s="369"/>
      <c r="D53" s="370"/>
    </row>
    <row r="54" spans="1:7" ht="15.75" x14ac:dyDescent="0.25">
      <c r="A54" s="321"/>
      <c r="B54" s="458" t="s">
        <v>233</v>
      </c>
      <c r="C54" s="457"/>
      <c r="D54" s="457"/>
      <c r="E54" s="457"/>
      <c r="F54" s="321"/>
      <c r="G54" s="321"/>
    </row>
    <row r="55" spans="1:7" x14ac:dyDescent="0.25">
      <c r="A55" s="321"/>
      <c r="B55" s="321"/>
      <c r="C55" s="321"/>
      <c r="D55" s="321"/>
      <c r="E55" s="321"/>
      <c r="F55" s="321"/>
      <c r="G55" s="321"/>
    </row>
    <row r="56" spans="1:7" ht="30.75" x14ac:dyDescent="0.25">
      <c r="A56" s="339"/>
      <c r="B56" s="340" t="s">
        <v>234</v>
      </c>
      <c r="C56" s="341" t="s">
        <v>235</v>
      </c>
      <c r="D56" s="341" t="s">
        <v>236</v>
      </c>
      <c r="E56" s="341" t="s">
        <v>237</v>
      </c>
      <c r="F56" s="342"/>
    </row>
    <row r="57" spans="1:7" x14ac:dyDescent="0.25">
      <c r="A57" s="343"/>
      <c r="B57" s="344"/>
      <c r="C57" s="345" t="s">
        <v>238</v>
      </c>
      <c r="D57" s="345" t="s">
        <v>239</v>
      </c>
      <c r="E57" s="345" t="s">
        <v>240</v>
      </c>
      <c r="F57" s="342"/>
    </row>
    <row r="58" spans="1:7" x14ac:dyDescent="0.25">
      <c r="A58" s="346"/>
      <c r="B58" s="347"/>
      <c r="C58" s="348"/>
      <c r="D58" s="348"/>
      <c r="E58" s="349"/>
      <c r="F58" s="342"/>
    </row>
    <row r="59" spans="1:7" ht="15.75" x14ac:dyDescent="0.25">
      <c r="A59" s="346"/>
      <c r="B59" s="358" t="s">
        <v>241</v>
      </c>
      <c r="C59" s="350">
        <v>0.62670000000000003</v>
      </c>
      <c r="D59" s="351">
        <v>16.04</v>
      </c>
      <c r="E59" s="352">
        <f>C59*D59/100</f>
        <v>0.10052268</v>
      </c>
      <c r="F59" s="353"/>
    </row>
    <row r="60" spans="1:7" ht="15.75" x14ac:dyDescent="0.25">
      <c r="A60" s="346"/>
      <c r="B60" s="358" t="s">
        <v>242</v>
      </c>
      <c r="C60" s="350">
        <v>4.1456</v>
      </c>
      <c r="D60" s="351">
        <v>30.07</v>
      </c>
      <c r="E60" s="352">
        <f t="shared" ref="E60:E65" si="0">C60*D60/100</f>
        <v>1.2465819199999999</v>
      </c>
      <c r="F60" s="353"/>
    </row>
    <row r="61" spans="1:7" ht="15.75" x14ac:dyDescent="0.25">
      <c r="A61" s="346"/>
      <c r="B61" s="358" t="s">
        <v>243</v>
      </c>
      <c r="C61" s="350">
        <v>0.15190000000000001</v>
      </c>
      <c r="D61" s="351">
        <v>28.02</v>
      </c>
      <c r="E61" s="352">
        <f t="shared" si="0"/>
        <v>4.2562379999999997E-2</v>
      </c>
      <c r="F61" s="353"/>
    </row>
    <row r="62" spans="1:7" ht="15.75" x14ac:dyDescent="0.25">
      <c r="A62" s="346"/>
      <c r="B62" s="690" t="s">
        <v>244</v>
      </c>
      <c r="C62" s="350">
        <v>0</v>
      </c>
      <c r="D62" s="354">
        <v>18.015280000000001</v>
      </c>
      <c r="E62" s="352">
        <f t="shared" si="0"/>
        <v>0</v>
      </c>
      <c r="F62" s="353"/>
    </row>
    <row r="63" spans="1:7" ht="15.75" x14ac:dyDescent="0.25">
      <c r="A63" s="346"/>
      <c r="B63" s="358" t="s">
        <v>245</v>
      </c>
      <c r="C63" s="350">
        <v>57.871899999999997</v>
      </c>
      <c r="D63" s="351">
        <v>43.99</v>
      </c>
      <c r="E63" s="352">
        <f>C63*D63/100</f>
        <v>25.457848810000002</v>
      </c>
      <c r="F63" s="353"/>
    </row>
    <row r="64" spans="1:7" ht="15.75" x14ac:dyDescent="0.25">
      <c r="A64" s="346"/>
      <c r="B64" s="691" t="s">
        <v>246</v>
      </c>
      <c r="C64" s="350">
        <v>0</v>
      </c>
      <c r="D64" s="351">
        <v>44.02</v>
      </c>
      <c r="E64" s="352">
        <f t="shared" ref="E64:E65" si="1">C64*D64/100</f>
        <v>0</v>
      </c>
      <c r="F64" s="353"/>
    </row>
    <row r="65" spans="1:6" ht="15.75" x14ac:dyDescent="0.25">
      <c r="A65" s="346"/>
      <c r="B65" s="691" t="s">
        <v>247</v>
      </c>
      <c r="C65" s="350">
        <v>0</v>
      </c>
      <c r="D65" s="351">
        <v>34.06</v>
      </c>
      <c r="E65" s="352">
        <f t="shared" si="1"/>
        <v>0</v>
      </c>
      <c r="F65" s="353"/>
    </row>
    <row r="66" spans="1:6" ht="15.75" x14ac:dyDescent="0.25">
      <c r="A66" s="339"/>
      <c r="B66" s="692" t="s">
        <v>248</v>
      </c>
      <c r="C66" s="355">
        <f>SUM(C59:C65)</f>
        <v>62.796099999999996</v>
      </c>
      <c r="D66" s="356" t="s">
        <v>249</v>
      </c>
      <c r="E66" s="355">
        <f>SUM(E59:E65)</f>
        <v>26.847515790000003</v>
      </c>
      <c r="F66" s="357"/>
    </row>
    <row r="67" spans="1:6" ht="15.75" x14ac:dyDescent="0.25">
      <c r="A67" s="346"/>
      <c r="B67" s="691" t="s">
        <v>250</v>
      </c>
      <c r="C67" s="350">
        <v>11.8691</v>
      </c>
      <c r="D67" s="351">
        <v>44.1</v>
      </c>
      <c r="E67" s="352">
        <f t="shared" ref="E67:E76" si="2">C67*D67/100</f>
        <v>5.2342731000000002</v>
      </c>
      <c r="F67" s="353"/>
    </row>
    <row r="68" spans="1:6" ht="15.75" x14ac:dyDescent="0.25">
      <c r="A68" s="346"/>
      <c r="B68" s="691" t="s">
        <v>251</v>
      </c>
      <c r="C68" s="350">
        <v>3.7075</v>
      </c>
      <c r="D68" s="351">
        <v>58.12</v>
      </c>
      <c r="E68" s="352">
        <f t="shared" si="2"/>
        <v>2.1547989999999997</v>
      </c>
      <c r="F68" s="353"/>
    </row>
    <row r="69" spans="1:6" ht="15.75" x14ac:dyDescent="0.25">
      <c r="A69" s="346"/>
      <c r="B69" s="691" t="s">
        <v>252</v>
      </c>
      <c r="C69" s="350">
        <v>10.749599999999999</v>
      </c>
      <c r="D69" s="351">
        <v>58.12</v>
      </c>
      <c r="E69" s="352">
        <f t="shared" si="2"/>
        <v>6.2476675199999985</v>
      </c>
      <c r="F69" s="353"/>
    </row>
    <row r="70" spans="1:6" ht="15.75" x14ac:dyDescent="0.25">
      <c r="A70" s="346"/>
      <c r="B70" s="691" t="s">
        <v>253</v>
      </c>
      <c r="C70" s="350">
        <v>4.2080000000000002</v>
      </c>
      <c r="D70" s="351">
        <v>72.150000000000006</v>
      </c>
      <c r="E70" s="352">
        <f t="shared" si="2"/>
        <v>3.0360720000000003</v>
      </c>
      <c r="F70" s="353"/>
    </row>
    <row r="71" spans="1:6" ht="15.75" x14ac:dyDescent="0.25">
      <c r="A71" s="346"/>
      <c r="B71" s="691" t="s">
        <v>254</v>
      </c>
      <c r="C71" s="350">
        <v>2.9218000000000002</v>
      </c>
      <c r="D71" s="351">
        <v>72.150000000000006</v>
      </c>
      <c r="E71" s="352">
        <f t="shared" si="2"/>
        <v>2.1080787000000005</v>
      </c>
      <c r="F71" s="353"/>
    </row>
    <row r="72" spans="1:6" ht="15.75" x14ac:dyDescent="0.25">
      <c r="A72" s="346"/>
      <c r="B72" s="691" t="s">
        <v>255</v>
      </c>
      <c r="C72" s="350">
        <v>1.4804999999999999</v>
      </c>
      <c r="D72" s="351">
        <v>100.21</v>
      </c>
      <c r="E72" s="352">
        <f t="shared" si="2"/>
        <v>1.4836090499999997</v>
      </c>
      <c r="F72" s="353"/>
    </row>
    <row r="73" spans="1:6" ht="15.75" x14ac:dyDescent="0.25">
      <c r="A73" s="346"/>
      <c r="B73" s="691" t="s">
        <v>256</v>
      </c>
      <c r="C73" s="350">
        <v>1.0878000000000001</v>
      </c>
      <c r="D73" s="351">
        <v>100.2</v>
      </c>
      <c r="E73" s="352">
        <f t="shared" si="2"/>
        <v>1.0899756</v>
      </c>
      <c r="F73" s="353"/>
    </row>
    <row r="74" spans="1:6" ht="15.75" x14ac:dyDescent="0.25">
      <c r="A74" s="346"/>
      <c r="B74" s="691" t="s">
        <v>257</v>
      </c>
      <c r="C74" s="350">
        <v>0.41649999999999998</v>
      </c>
      <c r="D74" s="351">
        <v>114.23</v>
      </c>
      <c r="E74" s="352">
        <f t="shared" si="2"/>
        <v>0.47576795</v>
      </c>
      <c r="F74" s="353"/>
    </row>
    <row r="75" spans="1:6" ht="15.75" x14ac:dyDescent="0.25">
      <c r="A75" s="346"/>
      <c r="B75" s="691" t="s">
        <v>258</v>
      </c>
      <c r="C75" s="350">
        <v>8.0199999999999994E-2</v>
      </c>
      <c r="D75" s="351">
        <v>128.25800000000001</v>
      </c>
      <c r="E75" s="352">
        <f t="shared" si="2"/>
        <v>0.102862916</v>
      </c>
      <c r="F75" s="353"/>
    </row>
    <row r="76" spans="1:6" ht="15.75" x14ac:dyDescent="0.25">
      <c r="A76" s="346"/>
      <c r="B76" s="691" t="s">
        <v>259</v>
      </c>
      <c r="C76" s="350">
        <v>0</v>
      </c>
      <c r="D76" s="351">
        <v>142.29</v>
      </c>
      <c r="E76" s="352">
        <f t="shared" si="2"/>
        <v>0</v>
      </c>
      <c r="F76" s="353"/>
    </row>
    <row r="77" spans="1:6" ht="15.75" x14ac:dyDescent="0.25">
      <c r="A77" s="339"/>
      <c r="B77" s="692" t="s">
        <v>260</v>
      </c>
      <c r="C77" s="355">
        <f>SUM(C67:C76)</f>
        <v>36.520999999999994</v>
      </c>
      <c r="D77" s="356" t="s">
        <v>249</v>
      </c>
      <c r="E77" s="355">
        <f>SUM(E67:E76)</f>
        <v>21.933105835999996</v>
      </c>
      <c r="F77" s="357"/>
    </row>
    <row r="78" spans="1:6" ht="15.75" x14ac:dyDescent="0.25">
      <c r="A78" s="346"/>
      <c r="B78" s="691" t="s">
        <v>210</v>
      </c>
      <c r="C78" s="350">
        <v>6.6E-3</v>
      </c>
      <c r="D78" s="351">
        <v>78.11</v>
      </c>
      <c r="E78" s="352">
        <f t="shared" ref="E78:E82" si="3">C78*D78/100</f>
        <v>5.1552600000000001E-3</v>
      </c>
      <c r="F78" s="353"/>
    </row>
    <row r="79" spans="1:6" ht="15.75" x14ac:dyDescent="0.25">
      <c r="A79" s="346"/>
      <c r="B79" s="691" t="s">
        <v>212</v>
      </c>
      <c r="C79" s="350">
        <v>6.4000000000000003E-3</v>
      </c>
      <c r="D79" s="351">
        <v>106.16</v>
      </c>
      <c r="E79" s="352">
        <f t="shared" si="3"/>
        <v>6.79424E-3</v>
      </c>
      <c r="F79" s="353"/>
    </row>
    <row r="80" spans="1:6" ht="15.75" x14ac:dyDescent="0.25">
      <c r="A80" s="346"/>
      <c r="B80" s="691" t="s">
        <v>261</v>
      </c>
      <c r="C80" s="359">
        <v>0.63649999999999995</v>
      </c>
      <c r="D80" s="360">
        <f>D72</f>
        <v>100.21</v>
      </c>
      <c r="E80" s="352">
        <f t="shared" si="3"/>
        <v>0.63783664999999989</v>
      </c>
      <c r="F80" s="353"/>
    </row>
    <row r="81" spans="1:7" ht="15.75" x14ac:dyDescent="0.25">
      <c r="A81" s="346"/>
      <c r="B81" s="691" t="s">
        <v>211</v>
      </c>
      <c r="C81" s="350">
        <v>1.5299999999999999E-2</v>
      </c>
      <c r="D81" s="351">
        <v>92.13</v>
      </c>
      <c r="E81" s="352">
        <f t="shared" si="3"/>
        <v>1.409589E-2</v>
      </c>
      <c r="F81" s="353"/>
    </row>
    <row r="82" spans="1:7" ht="15.75" x14ac:dyDescent="0.25">
      <c r="A82" s="346"/>
      <c r="B82" s="691" t="s">
        <v>262</v>
      </c>
      <c r="C82" s="350">
        <v>1.8200000000000001E-2</v>
      </c>
      <c r="D82" s="351">
        <v>106.16</v>
      </c>
      <c r="E82" s="352">
        <f t="shared" si="3"/>
        <v>1.9321120000000001E-2</v>
      </c>
      <c r="F82" s="353"/>
    </row>
    <row r="83" spans="1:7" ht="15.75" x14ac:dyDescent="0.25">
      <c r="A83" s="339"/>
      <c r="B83" s="692" t="s">
        <v>263</v>
      </c>
      <c r="C83" s="355">
        <f>SUM(C78:C82)</f>
        <v>0.68299999999999994</v>
      </c>
      <c r="D83" s="361" t="s">
        <v>249</v>
      </c>
      <c r="E83" s="355">
        <f>SUM(E78:E82)</f>
        <v>0.68320315999999981</v>
      </c>
      <c r="F83" s="357"/>
    </row>
    <row r="84" spans="1:7" x14ac:dyDescent="0.25">
      <c r="A84" s="346"/>
      <c r="B84" s="362"/>
      <c r="C84" s="363"/>
      <c r="D84" s="363"/>
      <c r="E84" s="363"/>
      <c r="F84" s="353"/>
    </row>
    <row r="85" spans="1:7" ht="15.75" thickBot="1" x14ac:dyDescent="0.3">
      <c r="A85" s="364"/>
      <c r="B85" s="365" t="s">
        <v>264</v>
      </c>
      <c r="C85" s="366">
        <f>SUM(C66,C77, C83)</f>
        <v>100.00009999999999</v>
      </c>
      <c r="D85" s="367" t="s">
        <v>249</v>
      </c>
      <c r="E85" s="366">
        <f>SUM(E66,E77, E83)-E80</f>
        <v>48.825988135999999</v>
      </c>
      <c r="F85" s="368"/>
    </row>
    <row r="86" spans="1:7" ht="15.75" thickTop="1" x14ac:dyDescent="0.25">
      <c r="A86" s="542" t="s">
        <v>265</v>
      </c>
      <c r="B86" s="321"/>
      <c r="C86" s="321"/>
      <c r="D86" s="321"/>
      <c r="E86" s="321"/>
      <c r="F86" s="321"/>
      <c r="G86" s="321"/>
    </row>
  </sheetData>
  <mergeCells count="5">
    <mergeCell ref="B51:D52"/>
    <mergeCell ref="B38:J38"/>
    <mergeCell ref="D39:J39"/>
    <mergeCell ref="B43:J43"/>
    <mergeCell ref="B45:D4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3:O17"/>
  <sheetViews>
    <sheetView showGridLines="0" zoomScale="80" zoomScaleNormal="80" workbookViewId="0">
      <selection activeCell="L20" sqref="L20"/>
    </sheetView>
  </sheetViews>
  <sheetFormatPr defaultRowHeight="15" x14ac:dyDescent="0.25"/>
  <cols>
    <col min="1" max="1" width="14.5703125" customWidth="1"/>
    <col min="3" max="3" width="13.42578125" customWidth="1"/>
    <col min="11" max="11" width="14.7109375" customWidth="1"/>
    <col min="13" max="13" width="13.28515625" customWidth="1"/>
    <col min="15" max="15" width="14.7109375" customWidth="1"/>
  </cols>
  <sheetData>
    <row r="3" spans="1:15" ht="15.75" x14ac:dyDescent="0.25">
      <c r="A3" s="450" t="s">
        <v>107</v>
      </c>
      <c r="B3" s="451"/>
      <c r="C3" s="451"/>
      <c r="D3" s="451"/>
      <c r="E3" s="452"/>
      <c r="F3" s="452"/>
      <c r="G3" s="35"/>
      <c r="H3" s="35"/>
      <c r="I3" s="35"/>
      <c r="J3" s="35"/>
      <c r="K3" s="35"/>
      <c r="L3" s="24"/>
      <c r="M3" s="24"/>
      <c r="N3" s="24"/>
    </row>
    <row r="4" spans="1:15" ht="15" customHeight="1" x14ac:dyDescent="0.25">
      <c r="A4" s="666" t="s">
        <v>108</v>
      </c>
      <c r="B4" s="667"/>
      <c r="C4" s="675" t="s">
        <v>186</v>
      </c>
      <c r="D4" s="670" t="s">
        <v>109</v>
      </c>
      <c r="E4" s="671"/>
      <c r="F4" s="671"/>
      <c r="G4" s="671"/>
      <c r="H4" s="671"/>
      <c r="I4" s="671"/>
      <c r="J4" s="671"/>
      <c r="K4" s="671"/>
      <c r="L4" s="671"/>
      <c r="M4" s="672"/>
    </row>
    <row r="5" spans="1:15" x14ac:dyDescent="0.25">
      <c r="A5" s="668"/>
      <c r="B5" s="669"/>
      <c r="C5" s="676"/>
      <c r="D5" s="36" t="s">
        <v>10</v>
      </c>
      <c r="E5" s="36" t="s">
        <v>11</v>
      </c>
      <c r="F5" s="36" t="s">
        <v>12</v>
      </c>
      <c r="G5" s="36" t="s">
        <v>385</v>
      </c>
      <c r="H5" s="36" t="s">
        <v>41</v>
      </c>
      <c r="I5" s="36" t="s">
        <v>15</v>
      </c>
      <c r="J5" s="37" t="s">
        <v>16</v>
      </c>
      <c r="K5" s="37" t="s">
        <v>17</v>
      </c>
      <c r="L5" s="37" t="s">
        <v>84</v>
      </c>
      <c r="M5" s="25" t="s">
        <v>85</v>
      </c>
    </row>
    <row r="6" spans="1:15" ht="31.5" customHeight="1" x14ac:dyDescent="0.25">
      <c r="A6" s="673" t="s">
        <v>292</v>
      </c>
      <c r="B6" s="673" t="s">
        <v>110</v>
      </c>
      <c r="C6" s="223" t="s">
        <v>187</v>
      </c>
      <c r="D6" s="225">
        <v>1</v>
      </c>
      <c r="E6" s="39">
        <f>E7/1000000*453.6*2545</f>
        <v>4.4329420800000005E-2</v>
      </c>
      <c r="F6" s="39">
        <f>F7/1000000*453.6*2545</f>
        <v>6.7879425599999999E-4</v>
      </c>
      <c r="G6" s="225">
        <v>2</v>
      </c>
      <c r="H6" s="225">
        <v>0.7</v>
      </c>
      <c r="I6" s="39">
        <f>I7/1000000*453.6*2545</f>
        <v>4.4329420800000005E-2</v>
      </c>
      <c r="J6" s="227">
        <f>53.02*1000/1000000*2545</f>
        <v>134.9359</v>
      </c>
      <c r="K6" s="228">
        <f>0.001*1000/1000000*2545</f>
        <v>2.545E-3</v>
      </c>
      <c r="L6" s="39">
        <f>L7/1000000*453.6*2545</f>
        <v>6.3723542399999999E-2</v>
      </c>
      <c r="M6" s="226">
        <f>0.0001*1000/1000000*2545</f>
        <v>2.5450000000000001E-4</v>
      </c>
    </row>
    <row r="7" spans="1:15" ht="55.5" customHeight="1" x14ac:dyDescent="0.25">
      <c r="A7" s="674"/>
      <c r="B7" s="674"/>
      <c r="C7" s="224" t="s">
        <v>87</v>
      </c>
      <c r="D7" s="38"/>
      <c r="E7" s="226">
        <v>3.8399999999999997E-2</v>
      </c>
      <c r="F7" s="226">
        <v>5.8799999999999998E-4</v>
      </c>
      <c r="G7" s="40"/>
      <c r="H7" s="40"/>
      <c r="I7" s="226">
        <v>3.8399999999999997E-2</v>
      </c>
      <c r="J7" s="229">
        <f>J6/2545*1000000/453.6</f>
        <v>116.88712522045856</v>
      </c>
      <c r="K7" s="230">
        <f>K6/2545*1000000/453.6</f>
        <v>2.2045855379188711E-3</v>
      </c>
      <c r="L7" s="226">
        <v>5.5199999999999999E-2</v>
      </c>
      <c r="M7" s="231">
        <f>M6/2545*1000000/453.6</f>
        <v>2.2045855379188711E-4</v>
      </c>
    </row>
    <row r="8" spans="1:15" x14ac:dyDescent="0.25">
      <c r="A8" s="543" t="s">
        <v>111</v>
      </c>
      <c r="B8" s="544"/>
      <c r="C8" s="545"/>
      <c r="D8" s="546"/>
      <c r="E8" s="547"/>
      <c r="F8" s="547"/>
      <c r="G8" s="547"/>
      <c r="H8" s="547"/>
      <c r="I8" s="547"/>
      <c r="J8" s="548"/>
      <c r="K8" s="548"/>
      <c r="L8" s="549"/>
      <c r="M8" s="549"/>
      <c r="N8" s="41"/>
    </row>
    <row r="9" spans="1:15" x14ac:dyDescent="0.25">
      <c r="A9" s="546" t="s">
        <v>112</v>
      </c>
      <c r="B9" s="544"/>
      <c r="C9" s="545"/>
      <c r="D9" s="550"/>
      <c r="E9" s="547"/>
      <c r="F9" s="547"/>
      <c r="G9" s="547"/>
      <c r="H9" s="547"/>
      <c r="I9" s="547"/>
      <c r="J9" s="548"/>
      <c r="K9" s="549"/>
      <c r="L9" s="549"/>
      <c r="M9" s="549"/>
      <c r="N9" s="24"/>
    </row>
    <row r="10" spans="1:15" x14ac:dyDescent="0.25">
      <c r="A10" s="551" t="s">
        <v>113</v>
      </c>
      <c r="B10" s="544"/>
      <c r="C10" s="544"/>
      <c r="D10" s="546"/>
      <c r="E10" s="547"/>
      <c r="F10" s="547"/>
      <c r="G10" s="547"/>
      <c r="H10" s="547"/>
      <c r="I10" s="547"/>
      <c r="J10" s="548"/>
      <c r="K10" s="548"/>
      <c r="L10" s="549"/>
      <c r="M10" s="549"/>
      <c r="N10" s="24"/>
    </row>
    <row r="11" spans="1:15" x14ac:dyDescent="0.25">
      <c r="A11" s="664" t="s">
        <v>291</v>
      </c>
      <c r="B11" s="665"/>
      <c r="C11" s="665"/>
      <c r="D11" s="665"/>
      <c r="E11" s="665"/>
      <c r="F11" s="665"/>
      <c r="G11" s="665"/>
      <c r="H11" s="665"/>
      <c r="I11" s="665"/>
      <c r="J11" s="665"/>
      <c r="K11" s="665"/>
      <c r="L11" s="665"/>
      <c r="M11" s="665"/>
      <c r="N11" s="24"/>
    </row>
    <row r="12" spans="1:15" x14ac:dyDescent="0.25">
      <c r="A12" s="468"/>
      <c r="B12" s="469"/>
      <c r="C12" s="469"/>
      <c r="D12" s="469"/>
      <c r="E12" s="469"/>
      <c r="F12" s="469"/>
      <c r="G12" s="469"/>
      <c r="H12" s="469"/>
      <c r="I12" s="469"/>
      <c r="J12" s="469"/>
      <c r="K12" s="469"/>
      <c r="L12" s="469"/>
      <c r="M12" s="469"/>
      <c r="N12" s="24"/>
    </row>
    <row r="13" spans="1:15" ht="16.5" thickBot="1" x14ac:dyDescent="0.3">
      <c r="B13" s="470" t="s">
        <v>299</v>
      </c>
      <c r="C13" s="470"/>
      <c r="D13" s="470"/>
    </row>
    <row r="14" spans="1:15" s="464" customFormat="1" ht="76.5" customHeight="1" thickBot="1" x14ac:dyDescent="0.3">
      <c r="A14" s="463"/>
      <c r="B14" s="646" t="s">
        <v>298</v>
      </c>
      <c r="C14" s="663"/>
      <c r="D14" s="647"/>
      <c r="E14" s="647"/>
      <c r="F14" s="647"/>
      <c r="G14" s="647"/>
      <c r="H14" s="647"/>
      <c r="I14" s="648"/>
      <c r="K14" s="465" t="s">
        <v>293</v>
      </c>
      <c r="L14" s="317"/>
      <c r="M14" s="465" t="s">
        <v>294</v>
      </c>
      <c r="N14" s="218"/>
      <c r="O14" s="465" t="s">
        <v>295</v>
      </c>
    </row>
    <row r="15" spans="1:15" s="464" customFormat="1" ht="30" customHeight="1" thickBot="1" x14ac:dyDescent="0.3">
      <c r="A15" s="463"/>
      <c r="B15" s="323" t="s">
        <v>269</v>
      </c>
      <c r="C15" s="324" t="s">
        <v>151</v>
      </c>
      <c r="D15" s="380" t="s">
        <v>13</v>
      </c>
      <c r="E15" s="380" t="s">
        <v>41</v>
      </c>
      <c r="F15" s="381" t="s">
        <v>114</v>
      </c>
      <c r="G15" s="380" t="s">
        <v>270</v>
      </c>
      <c r="H15" s="380" t="s">
        <v>271</v>
      </c>
      <c r="I15" s="382" t="s">
        <v>272</v>
      </c>
      <c r="K15" s="466">
        <v>0.7</v>
      </c>
      <c r="L15" s="317"/>
      <c r="M15" s="466">
        <v>20.55</v>
      </c>
      <c r="N15" s="218"/>
      <c r="O15" s="466">
        <v>0.71</v>
      </c>
    </row>
    <row r="16" spans="1:15" s="464" customFormat="1" ht="69" customHeight="1" thickBot="1" x14ac:dyDescent="0.3">
      <c r="A16" s="463"/>
      <c r="B16" s="383">
        <v>4.9000000000000002E-2</v>
      </c>
      <c r="C16" s="330">
        <v>14.75</v>
      </c>
      <c r="D16" s="330">
        <v>7.37</v>
      </c>
      <c r="E16" s="330">
        <v>0.14000000000000001</v>
      </c>
      <c r="F16" s="384">
        <v>3.0400000000000002E-3</v>
      </c>
      <c r="G16" s="467">
        <v>589.09589102939208</v>
      </c>
      <c r="H16" s="385">
        <v>6.3876238450611966E-3</v>
      </c>
      <c r="I16" s="386">
        <v>6.0534492413793104E-3</v>
      </c>
      <c r="K16" s="552" t="s">
        <v>296</v>
      </c>
      <c r="L16" s="317"/>
      <c r="M16" s="552" t="s">
        <v>296</v>
      </c>
      <c r="N16" s="218"/>
      <c r="O16" s="552" t="s">
        <v>296</v>
      </c>
    </row>
    <row r="17" spans="1:9" s="464" customFormat="1" ht="16.5" customHeight="1" x14ac:dyDescent="0.25">
      <c r="A17" s="463"/>
      <c r="B17" s="524" t="s">
        <v>297</v>
      </c>
      <c r="C17" s="553"/>
      <c r="D17"/>
      <c r="E17"/>
      <c r="F17"/>
      <c r="G17" s="4"/>
      <c r="H17" s="4"/>
      <c r="I17" s="4"/>
    </row>
  </sheetData>
  <mergeCells count="7">
    <mergeCell ref="B14:I14"/>
    <mergeCell ref="A11:M11"/>
    <mergeCell ref="A4:B5"/>
    <mergeCell ref="D4:M4"/>
    <mergeCell ref="A6:A7"/>
    <mergeCell ref="B6:B7"/>
    <mergeCell ref="C4:C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2:J9"/>
  <sheetViews>
    <sheetView showGridLines="0" zoomScale="80" zoomScaleNormal="80" workbookViewId="0">
      <selection activeCell="N20" sqref="N20"/>
    </sheetView>
  </sheetViews>
  <sheetFormatPr defaultRowHeight="15" x14ac:dyDescent="0.25"/>
  <cols>
    <col min="1" max="1" width="22.85546875" customWidth="1"/>
  </cols>
  <sheetData>
    <row r="2" spans="1:10" ht="15.75" x14ac:dyDescent="0.25">
      <c r="A2" s="460" t="s">
        <v>140</v>
      </c>
      <c r="B2" s="461"/>
      <c r="C2" s="461"/>
      <c r="D2" s="158"/>
      <c r="E2" s="158"/>
      <c r="F2" s="158"/>
      <c r="G2" s="158"/>
      <c r="H2" s="158"/>
      <c r="I2" s="158"/>
      <c r="J2" s="159"/>
    </row>
    <row r="3" spans="1:10" x14ac:dyDescent="0.25">
      <c r="A3" s="160"/>
      <c r="B3" s="677" t="s">
        <v>386</v>
      </c>
      <c r="C3" s="678"/>
      <c r="D3" s="678"/>
      <c r="E3" s="678"/>
      <c r="F3" s="678"/>
      <c r="G3" s="678"/>
      <c r="H3" s="678"/>
      <c r="I3" s="678"/>
      <c r="J3" s="576"/>
    </row>
    <row r="4" spans="1:10" x14ac:dyDescent="0.25">
      <c r="A4" s="161"/>
      <c r="B4" s="162" t="s">
        <v>10</v>
      </c>
      <c r="C4" s="162" t="s">
        <v>11</v>
      </c>
      <c r="D4" s="162" t="s">
        <v>15</v>
      </c>
      <c r="E4" s="163" t="s">
        <v>13</v>
      </c>
      <c r="F4" s="163" t="s">
        <v>41</v>
      </c>
      <c r="G4" s="162" t="s">
        <v>16</v>
      </c>
      <c r="H4" s="162" t="s">
        <v>17</v>
      </c>
      <c r="I4" s="164" t="s">
        <v>141</v>
      </c>
      <c r="J4" s="165" t="s">
        <v>387</v>
      </c>
    </row>
    <row r="5" spans="1:10" x14ac:dyDescent="0.25">
      <c r="A5" s="166"/>
      <c r="B5" s="167"/>
      <c r="C5" s="168"/>
      <c r="D5" s="168"/>
      <c r="E5" s="168"/>
      <c r="F5" s="168"/>
      <c r="G5" s="168"/>
      <c r="H5" s="168"/>
      <c r="I5" s="169"/>
      <c r="J5" s="170"/>
    </row>
    <row r="6" spans="1:10" x14ac:dyDescent="0.25">
      <c r="A6" s="171" t="s">
        <v>142</v>
      </c>
      <c r="B6" s="234">
        <f>6.7*20.8</f>
        <v>139.36000000000001</v>
      </c>
      <c r="C6" s="234">
        <f>0.32*20.8</f>
        <v>6.6560000000000006</v>
      </c>
      <c r="D6" s="234">
        <f>C6</f>
        <v>6.6560000000000006</v>
      </c>
      <c r="E6" s="234">
        <f>1.28*20.8</f>
        <v>26.624000000000002</v>
      </c>
      <c r="F6" s="234">
        <f>0.47*20.8</f>
        <v>9.7759999999999998</v>
      </c>
      <c r="G6" s="234">
        <f>0.0781*138810</f>
        <v>10841.061</v>
      </c>
      <c r="H6" s="234">
        <f>0.00057*1000</f>
        <v>0.56999999999999995</v>
      </c>
      <c r="I6" s="235">
        <f>0.0042*1000</f>
        <v>4.2</v>
      </c>
      <c r="J6" s="236">
        <f>1.01*(15/1000000*100)/1000000*453.6*138810</f>
        <v>9.5390787240000011E-2</v>
      </c>
    </row>
    <row r="7" spans="1:10" ht="29.25" customHeight="1" x14ac:dyDescent="0.25">
      <c r="A7" s="679" t="s">
        <v>143</v>
      </c>
      <c r="B7" s="680"/>
      <c r="C7" s="680"/>
      <c r="D7" s="680"/>
      <c r="E7" s="680"/>
      <c r="F7" s="680"/>
      <c r="G7" s="680"/>
      <c r="H7" s="680"/>
      <c r="I7" s="680"/>
      <c r="J7" s="6"/>
    </row>
    <row r="8" spans="1:10" x14ac:dyDescent="0.25">
      <c r="A8" s="554" t="s">
        <v>144</v>
      </c>
      <c r="B8" s="555"/>
      <c r="C8" s="555"/>
      <c r="D8" s="555"/>
      <c r="E8" s="555"/>
      <c r="F8" s="555"/>
      <c r="G8" s="555"/>
      <c r="H8" s="555"/>
      <c r="I8" s="555"/>
    </row>
    <row r="9" spans="1:10" x14ac:dyDescent="0.25">
      <c r="A9" s="554" t="s">
        <v>364</v>
      </c>
      <c r="B9" s="555"/>
      <c r="C9" s="555"/>
      <c r="D9" s="555"/>
      <c r="E9" s="555"/>
      <c r="F9" s="555"/>
      <c r="G9" s="555"/>
      <c r="H9" s="555"/>
      <c r="I9" s="555"/>
    </row>
  </sheetData>
  <mergeCells count="2">
    <mergeCell ref="B3:J3"/>
    <mergeCell ref="A7:I7"/>
  </mergeCells>
  <pageMargins left="0.7" right="0.7" top="0.75" bottom="0.75" header="0.3" footer="0.3"/>
  <ignoredErrors>
    <ignoredError sqref="B6 C6:J6"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2:J17"/>
  <sheetViews>
    <sheetView showGridLines="0" zoomScale="80" zoomScaleNormal="80" workbookViewId="0">
      <selection activeCell="I26" sqref="I26"/>
    </sheetView>
  </sheetViews>
  <sheetFormatPr defaultRowHeight="15" x14ac:dyDescent="0.25"/>
  <cols>
    <col min="1" max="1" width="35.5703125" customWidth="1"/>
    <col min="8" max="8" width="12.85546875" customWidth="1"/>
  </cols>
  <sheetData>
    <row r="2" spans="1:10" ht="15.75" x14ac:dyDescent="0.25">
      <c r="A2" s="460" t="s">
        <v>289</v>
      </c>
      <c r="B2" s="461"/>
      <c r="C2" s="461"/>
      <c r="D2" s="247"/>
      <c r="E2" s="247"/>
      <c r="F2" s="247"/>
    </row>
    <row r="3" spans="1:10" ht="15.75" x14ac:dyDescent="0.25">
      <c r="A3" s="459"/>
      <c r="B3" s="158"/>
      <c r="C3" s="158"/>
      <c r="D3" s="4"/>
      <c r="E3" s="4"/>
      <c r="F3" s="4"/>
    </row>
    <row r="4" spans="1:10" ht="29.25" customHeight="1" x14ac:dyDescent="0.25">
      <c r="A4" s="174"/>
      <c r="B4" s="683" t="s">
        <v>388</v>
      </c>
      <c r="C4" s="684"/>
      <c r="D4" s="684"/>
      <c r="E4" s="684"/>
      <c r="F4" s="684"/>
      <c r="G4" s="684"/>
      <c r="H4" s="684"/>
      <c r="I4" s="684"/>
      <c r="J4" s="576"/>
    </row>
    <row r="5" spans="1:10" x14ac:dyDescent="0.25">
      <c r="A5" s="8" t="s">
        <v>129</v>
      </c>
      <c r="B5" s="9" t="s">
        <v>11</v>
      </c>
      <c r="C5" s="9" t="s">
        <v>15</v>
      </c>
      <c r="D5" s="8" t="s">
        <v>10</v>
      </c>
      <c r="E5" s="8" t="s">
        <v>12</v>
      </c>
      <c r="F5" s="8" t="s">
        <v>13</v>
      </c>
      <c r="G5" s="8" t="s">
        <v>41</v>
      </c>
      <c r="H5" s="8" t="s">
        <v>16</v>
      </c>
      <c r="I5" s="175" t="s">
        <v>145</v>
      </c>
      <c r="J5" s="176" t="s">
        <v>146</v>
      </c>
    </row>
    <row r="6" spans="1:10" x14ac:dyDescent="0.25">
      <c r="A6" s="43" t="s">
        <v>147</v>
      </c>
      <c r="B6" s="237">
        <v>8.8405315614617952E-2</v>
      </c>
      <c r="C6" s="237">
        <v>7.7262458471760803E-2</v>
      </c>
      <c r="D6" s="237">
        <v>2.5109634551495015E-2</v>
      </c>
      <c r="E6" s="237">
        <v>6.8837209302325579E-3</v>
      </c>
      <c r="F6" s="237">
        <v>0.89915614617940198</v>
      </c>
      <c r="G6" s="237">
        <v>4.585714285714286E-2</v>
      </c>
      <c r="H6" s="238"/>
      <c r="I6" s="237">
        <v>4.7624584717607971E-2</v>
      </c>
      <c r="J6" s="238">
        <f>0.46/2000*30</f>
        <v>6.8999999999999999E-3</v>
      </c>
    </row>
    <row r="7" spans="1:10" ht="15" customHeight="1" x14ac:dyDescent="0.25">
      <c r="A7" s="556" t="s">
        <v>148</v>
      </c>
      <c r="B7" s="178"/>
      <c r="C7" s="178"/>
      <c r="D7" s="178"/>
      <c r="E7" s="178"/>
      <c r="F7" s="178"/>
      <c r="G7" s="178"/>
      <c r="H7" s="178"/>
      <c r="I7" s="178"/>
    </row>
    <row r="8" spans="1:10" ht="15" customHeight="1" x14ac:dyDescent="0.25">
      <c r="A8" s="557" t="s">
        <v>149</v>
      </c>
      <c r="B8" s="179"/>
      <c r="C8" s="179"/>
      <c r="D8" s="179"/>
      <c r="E8" s="179"/>
      <c r="F8" s="179"/>
      <c r="G8" s="179"/>
      <c r="H8" s="177"/>
      <c r="I8" s="177"/>
    </row>
    <row r="10" spans="1:10" x14ac:dyDescent="0.25">
      <c r="A10" s="685" t="s">
        <v>153</v>
      </c>
      <c r="B10" s="686"/>
      <c r="C10" s="686"/>
      <c r="D10" s="686"/>
      <c r="E10" s="686"/>
      <c r="F10" s="686"/>
      <c r="G10" s="686"/>
      <c r="H10" s="686"/>
      <c r="I10" s="686"/>
      <c r="J10" s="687"/>
    </row>
    <row r="11" spans="1:10" x14ac:dyDescent="0.25">
      <c r="A11" s="185"/>
      <c r="B11" s="681" t="s">
        <v>154</v>
      </c>
      <c r="C11" s="682"/>
      <c r="D11" s="682"/>
      <c r="E11" s="682"/>
      <c r="F11" s="682"/>
      <c r="G11" s="682"/>
      <c r="H11" s="682"/>
      <c r="I11" s="682"/>
      <c r="J11" s="576"/>
    </row>
    <row r="12" spans="1:10" x14ac:dyDescent="0.25">
      <c r="A12" s="186"/>
      <c r="B12" s="180" t="s">
        <v>151</v>
      </c>
      <c r="C12" s="180" t="s">
        <v>11</v>
      </c>
      <c r="D12" s="180" t="s">
        <v>12</v>
      </c>
      <c r="E12" s="180" t="s">
        <v>13</v>
      </c>
      <c r="F12" s="180" t="s">
        <v>41</v>
      </c>
      <c r="G12" s="180" t="s">
        <v>15</v>
      </c>
      <c r="H12" s="181" t="s">
        <v>16</v>
      </c>
      <c r="I12" s="42" t="s">
        <v>152</v>
      </c>
      <c r="J12" s="42" t="s">
        <v>155</v>
      </c>
    </row>
    <row r="13" spans="1:10" x14ac:dyDescent="0.25">
      <c r="A13" s="3" t="s">
        <v>156</v>
      </c>
      <c r="B13" s="239">
        <f>10.2*1000</f>
        <v>10200</v>
      </c>
      <c r="C13" s="239">
        <v>0</v>
      </c>
      <c r="D13" s="239">
        <f>0.8*1000</f>
        <v>800</v>
      </c>
      <c r="E13" s="239">
        <f>8.1*1000</f>
        <v>8100</v>
      </c>
      <c r="F13" s="239">
        <f>2.6*1000</f>
        <v>2600</v>
      </c>
      <c r="G13" s="239">
        <v>0</v>
      </c>
      <c r="H13" s="239">
        <f>2680*1000</f>
        <v>2680000</v>
      </c>
      <c r="I13" s="240">
        <f>0.3*1000</f>
        <v>300</v>
      </c>
      <c r="J13" s="240">
        <f>0.1*1000</f>
        <v>100</v>
      </c>
    </row>
    <row r="14" spans="1:10" x14ac:dyDescent="0.25">
      <c r="A14" s="185"/>
      <c r="B14" s="681" t="s">
        <v>300</v>
      </c>
      <c r="C14" s="682"/>
      <c r="D14" s="682"/>
      <c r="E14" s="682"/>
      <c r="F14" s="682"/>
      <c r="G14" s="682"/>
      <c r="H14" s="682"/>
      <c r="I14" s="682"/>
      <c r="J14" s="576"/>
    </row>
    <row r="15" spans="1:10" x14ac:dyDescent="0.25">
      <c r="A15" s="186"/>
      <c r="B15" s="180" t="s">
        <v>151</v>
      </c>
      <c r="C15" s="180" t="s">
        <v>11</v>
      </c>
      <c r="D15" s="180" t="s">
        <v>12</v>
      </c>
      <c r="E15" s="180" t="s">
        <v>13</v>
      </c>
      <c r="F15" s="180" t="s">
        <v>41</v>
      </c>
      <c r="G15" s="180" t="s">
        <v>15</v>
      </c>
      <c r="H15" s="181" t="s">
        <v>16</v>
      </c>
      <c r="I15" s="42" t="s">
        <v>152</v>
      </c>
      <c r="J15" s="42" t="s">
        <v>155</v>
      </c>
    </row>
    <row r="16" spans="1:10" x14ac:dyDescent="0.25">
      <c r="A16" s="3" t="s">
        <v>157</v>
      </c>
      <c r="B16" s="239">
        <f>11*1000*8/2000</f>
        <v>44</v>
      </c>
      <c r="C16" s="239">
        <v>0</v>
      </c>
      <c r="D16" s="239">
        <f>1*1000*8/2000</f>
        <v>4</v>
      </c>
      <c r="E16" s="239">
        <f>7*1000*8/2000</f>
        <v>28</v>
      </c>
      <c r="F16" s="239">
        <f>0.7*1000*8/2000</f>
        <v>2.8</v>
      </c>
      <c r="G16" s="239">
        <v>0</v>
      </c>
      <c r="H16" s="239">
        <f>3150*1000*8/2000</f>
        <v>12600</v>
      </c>
      <c r="I16" s="240">
        <v>0</v>
      </c>
      <c r="J16" s="240">
        <f>0.1*1000*8/2000</f>
        <v>0.4</v>
      </c>
    </row>
    <row r="17" spans="1:10" x14ac:dyDescent="0.25">
      <c r="A17" s="558" t="s">
        <v>158</v>
      </c>
      <c r="B17" s="187"/>
      <c r="C17" s="187"/>
      <c r="D17" s="187"/>
      <c r="E17" s="187"/>
      <c r="F17" s="187"/>
      <c r="G17" s="4"/>
      <c r="H17" s="4"/>
      <c r="I17" s="41"/>
      <c r="J17" s="41"/>
    </row>
  </sheetData>
  <mergeCells count="4">
    <mergeCell ref="B11:J11"/>
    <mergeCell ref="B14:J14"/>
    <mergeCell ref="B4:J4"/>
    <mergeCell ref="A10:J1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2:G9"/>
  <sheetViews>
    <sheetView showGridLines="0" zoomScale="75" zoomScaleNormal="75" workbookViewId="0">
      <selection activeCell="O9" sqref="O9"/>
    </sheetView>
  </sheetViews>
  <sheetFormatPr defaultRowHeight="15" x14ac:dyDescent="0.25"/>
  <cols>
    <col min="1" max="1" width="15.5703125" customWidth="1"/>
    <col min="2" max="2" width="11" customWidth="1"/>
    <col min="3" max="3" width="14.28515625" customWidth="1"/>
    <col min="4" max="4" width="13.7109375" customWidth="1"/>
    <col min="5" max="5" width="13.28515625" customWidth="1"/>
    <col min="6" max="6" width="13.85546875" customWidth="1"/>
  </cols>
  <sheetData>
    <row r="2" spans="1:7" ht="18" x14ac:dyDescent="0.25">
      <c r="A2" s="448" t="s">
        <v>173</v>
      </c>
      <c r="B2" s="449"/>
      <c r="C2" s="449"/>
      <c r="D2" s="449"/>
      <c r="E2" s="449"/>
      <c r="F2" s="449"/>
      <c r="G2" s="2"/>
    </row>
    <row r="3" spans="1:7" x14ac:dyDescent="0.25">
      <c r="A3" s="688" t="s">
        <v>174</v>
      </c>
      <c r="B3" s="688"/>
      <c r="C3" s="688"/>
      <c r="D3" s="688"/>
      <c r="E3" s="688"/>
      <c r="F3" s="688"/>
      <c r="G3" s="2"/>
    </row>
    <row r="4" spans="1:7" ht="46.5" customHeight="1" x14ac:dyDescent="0.25">
      <c r="A4" s="43" t="s">
        <v>175</v>
      </c>
      <c r="B4" s="43"/>
      <c r="C4" s="202" t="s">
        <v>176</v>
      </c>
      <c r="D4" s="202" t="s">
        <v>177</v>
      </c>
      <c r="E4" s="202" t="s">
        <v>178</v>
      </c>
      <c r="F4" s="202" t="s">
        <v>179</v>
      </c>
      <c r="G4" s="2"/>
    </row>
    <row r="5" spans="1:7" ht="34.5" x14ac:dyDescent="0.25">
      <c r="A5" s="10" t="s">
        <v>180</v>
      </c>
      <c r="B5" s="203" t="s">
        <v>181</v>
      </c>
      <c r="C5" s="233">
        <v>53</v>
      </c>
      <c r="D5" s="23">
        <f>$C5*1000/453.6</f>
        <v>116.84303350970018</v>
      </c>
      <c r="E5" s="233">
        <v>2</v>
      </c>
      <c r="F5" s="23">
        <f>$E5*1000/453.6</f>
        <v>4.409171075837742</v>
      </c>
      <c r="G5" s="2"/>
    </row>
    <row r="6" spans="1:7" x14ac:dyDescent="0.25">
      <c r="A6" s="10" t="s">
        <v>182</v>
      </c>
      <c r="B6" s="10"/>
      <c r="C6" s="233">
        <v>18</v>
      </c>
      <c r="D6" s="23">
        <f t="shared" ref="D6:D8" si="0">$C6*1000/453.6</f>
        <v>39.682539682539684</v>
      </c>
      <c r="E6" s="233">
        <v>2.34</v>
      </c>
      <c r="F6" s="23">
        <f t="shared" ref="F6:F8" si="1">$E6*1000/453.6</f>
        <v>5.1587301587301582</v>
      </c>
      <c r="G6" s="2"/>
    </row>
    <row r="7" spans="1:7" x14ac:dyDescent="0.25">
      <c r="A7" s="10" t="s">
        <v>183</v>
      </c>
      <c r="B7" s="10"/>
      <c r="C7" s="233">
        <v>55</v>
      </c>
      <c r="D7" s="23">
        <f>$C7*1000/453.6</f>
        <v>121.25220458553791</v>
      </c>
      <c r="E7" s="233">
        <v>5</v>
      </c>
      <c r="F7" s="23">
        <f t="shared" si="1"/>
        <v>11.022927689594356</v>
      </c>
      <c r="G7" s="2"/>
    </row>
    <row r="8" spans="1:7" x14ac:dyDescent="0.25">
      <c r="A8" s="10" t="s">
        <v>184</v>
      </c>
      <c r="B8" s="10"/>
      <c r="C8" s="233">
        <v>8</v>
      </c>
      <c r="D8" s="23">
        <f t="shared" si="0"/>
        <v>17.636684303350968</v>
      </c>
      <c r="E8" s="233">
        <v>0.28000000000000003</v>
      </c>
      <c r="F8" s="23">
        <f t="shared" si="1"/>
        <v>0.61728395061728392</v>
      </c>
      <c r="G8" s="2"/>
    </row>
    <row r="9" spans="1:7" ht="65.25" customHeight="1" x14ac:dyDescent="0.25">
      <c r="A9" s="689" t="s">
        <v>185</v>
      </c>
      <c r="B9" s="689"/>
      <c r="C9" s="689"/>
      <c r="D9" s="689"/>
      <c r="E9" s="689"/>
      <c r="F9" s="689"/>
      <c r="G9" s="689"/>
    </row>
  </sheetData>
  <mergeCells count="2">
    <mergeCell ref="A3:F3"/>
    <mergeCell ref="A9:G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J277"/>
  <sheetViews>
    <sheetView showGridLines="0" zoomScale="75" zoomScaleNormal="75" workbookViewId="0">
      <selection activeCell="A15" sqref="A15"/>
    </sheetView>
  </sheetViews>
  <sheetFormatPr defaultRowHeight="15" x14ac:dyDescent="0.25"/>
  <cols>
    <col min="1" max="1" width="32.5703125" customWidth="1"/>
    <col min="16" max="16" width="11.7109375" customWidth="1"/>
  </cols>
  <sheetData>
    <row r="2" spans="1:10" ht="18" x14ac:dyDescent="0.25">
      <c r="A2" s="481" t="s">
        <v>150</v>
      </c>
      <c r="B2" s="482"/>
      <c r="C2" s="482"/>
      <c r="D2" s="482"/>
      <c r="E2" s="482"/>
      <c r="F2" s="482"/>
      <c r="G2" s="482"/>
      <c r="H2" s="482"/>
      <c r="I2" s="482"/>
      <c r="J2" s="247"/>
    </row>
    <row r="3" spans="1:10" ht="18" x14ac:dyDescent="0.25">
      <c r="A3" s="484" t="s">
        <v>389</v>
      </c>
      <c r="B3" s="480"/>
      <c r="C3" s="480"/>
      <c r="D3" s="480"/>
      <c r="E3" s="480"/>
      <c r="F3" s="480"/>
      <c r="G3" s="480"/>
      <c r="H3" s="480"/>
      <c r="I3" s="480"/>
      <c r="J3" s="483"/>
    </row>
    <row r="4" spans="1:10" x14ac:dyDescent="0.25">
      <c r="A4" s="567" t="s">
        <v>25</v>
      </c>
      <c r="B4" s="569" t="s">
        <v>9</v>
      </c>
      <c r="C4" s="570"/>
      <c r="D4" s="570"/>
      <c r="E4" s="570"/>
      <c r="F4" s="570"/>
      <c r="G4" s="570"/>
      <c r="H4" s="570"/>
      <c r="I4" s="570"/>
      <c r="J4" s="571"/>
    </row>
    <row r="5" spans="1:10" x14ac:dyDescent="0.25">
      <c r="A5" s="568"/>
      <c r="B5" s="180" t="s">
        <v>151</v>
      </c>
      <c r="C5" s="180" t="s">
        <v>11</v>
      </c>
      <c r="D5" s="193" t="s">
        <v>12</v>
      </c>
      <c r="E5" s="180" t="s">
        <v>13</v>
      </c>
      <c r="F5" s="180" t="s">
        <v>41</v>
      </c>
      <c r="G5" s="180" t="s">
        <v>15</v>
      </c>
      <c r="H5" s="194" t="s">
        <v>16</v>
      </c>
      <c r="I5" s="195" t="s">
        <v>152</v>
      </c>
      <c r="J5" s="195" t="s">
        <v>155</v>
      </c>
    </row>
    <row r="6" spans="1:10" x14ac:dyDescent="0.25">
      <c r="A6" s="522" t="s">
        <v>327</v>
      </c>
      <c r="B6" s="196"/>
      <c r="C6" s="196"/>
      <c r="D6" s="197"/>
      <c r="E6" s="196"/>
      <c r="F6" s="196"/>
      <c r="G6" s="196"/>
      <c r="H6" s="198"/>
      <c r="I6" s="199"/>
      <c r="J6" s="199"/>
    </row>
    <row r="7" spans="1:10" x14ac:dyDescent="0.25">
      <c r="A7" s="200" t="s">
        <v>330</v>
      </c>
      <c r="B7" s="418">
        <v>5.14</v>
      </c>
      <c r="C7" s="418">
        <v>0.66</v>
      </c>
      <c r="D7" s="418">
        <v>0.01</v>
      </c>
      <c r="E7" s="418">
        <v>5.05</v>
      </c>
      <c r="F7" s="418">
        <v>1.1000000000000001</v>
      </c>
      <c r="G7" s="418">
        <v>0.64</v>
      </c>
      <c r="H7" s="419">
        <v>692.7</v>
      </c>
      <c r="I7" s="272">
        <v>1.131111111111111E-2</v>
      </c>
      <c r="J7" s="268">
        <v>5.0704980842911883E-3</v>
      </c>
    </row>
    <row r="8" spans="1:10" x14ac:dyDescent="0.25">
      <c r="A8" s="200" t="s">
        <v>331</v>
      </c>
      <c r="B8" s="418">
        <v>5.14</v>
      </c>
      <c r="C8" s="418">
        <v>0.66</v>
      </c>
      <c r="D8" s="418">
        <v>0.01</v>
      </c>
      <c r="E8" s="418">
        <v>5.05</v>
      </c>
      <c r="F8" s="418">
        <v>1.1000000000000001</v>
      </c>
      <c r="G8" s="418">
        <v>0.64</v>
      </c>
      <c r="H8" s="419">
        <v>692.7</v>
      </c>
      <c r="I8" s="272">
        <v>1.131111111111111E-2</v>
      </c>
      <c r="J8" s="268">
        <v>5.0704980842911883E-3</v>
      </c>
    </row>
    <row r="9" spans="1:10" x14ac:dyDescent="0.25">
      <c r="A9" s="200" t="s">
        <v>332</v>
      </c>
      <c r="B9" s="271">
        <v>5.2</v>
      </c>
      <c r="C9" s="271">
        <v>0.65</v>
      </c>
      <c r="D9" s="273">
        <v>0.01</v>
      </c>
      <c r="E9" s="271">
        <v>3.75</v>
      </c>
      <c r="F9" s="271">
        <v>0.78</v>
      </c>
      <c r="G9" s="271">
        <v>0.63</v>
      </c>
      <c r="H9" s="274">
        <v>693.7</v>
      </c>
      <c r="I9" s="272">
        <v>1.131111111111111E-2</v>
      </c>
      <c r="J9" s="268">
        <v>5.0704980842911883E-3</v>
      </c>
    </row>
    <row r="10" spans="1:10" x14ac:dyDescent="0.25">
      <c r="A10" s="200" t="s">
        <v>333</v>
      </c>
      <c r="B10" s="271">
        <v>5.2</v>
      </c>
      <c r="C10" s="271">
        <v>0.65</v>
      </c>
      <c r="D10" s="273">
        <v>0.01</v>
      </c>
      <c r="E10" s="271">
        <v>3.75</v>
      </c>
      <c r="F10" s="271">
        <v>0.78</v>
      </c>
      <c r="G10" s="271">
        <v>0.63</v>
      </c>
      <c r="H10" s="274">
        <v>693.7</v>
      </c>
      <c r="I10" s="272">
        <v>1.131111111111111E-2</v>
      </c>
      <c r="J10" s="268">
        <v>5.0704980842911883E-3</v>
      </c>
    </row>
    <row r="11" spans="1:10" x14ac:dyDescent="0.25">
      <c r="A11" s="200" t="s">
        <v>334</v>
      </c>
      <c r="B11" s="271">
        <v>5.68</v>
      </c>
      <c r="C11" s="271">
        <v>0.95</v>
      </c>
      <c r="D11" s="273">
        <v>0.01</v>
      </c>
      <c r="E11" s="271">
        <v>6.3</v>
      </c>
      <c r="F11" s="271">
        <v>1.24</v>
      </c>
      <c r="G11" s="271">
        <v>0.92</v>
      </c>
      <c r="H11" s="274">
        <v>692.3</v>
      </c>
      <c r="I11" s="272">
        <v>1.131111111111111E-2</v>
      </c>
      <c r="J11" s="268">
        <v>5.0704980842911883E-3</v>
      </c>
    </row>
    <row r="12" spans="1:10" x14ac:dyDescent="0.25">
      <c r="A12" s="200" t="s">
        <v>335</v>
      </c>
      <c r="B12" s="271">
        <v>5.73</v>
      </c>
      <c r="C12" s="271">
        <v>1.06</v>
      </c>
      <c r="D12" s="273">
        <v>0.01</v>
      </c>
      <c r="E12" s="271">
        <v>7.02</v>
      </c>
      <c r="F12" s="271">
        <v>1.29</v>
      </c>
      <c r="G12" s="271">
        <v>1.03</v>
      </c>
      <c r="H12" s="274">
        <v>692.2</v>
      </c>
      <c r="I12" s="272">
        <v>1.131111111111111E-2</v>
      </c>
      <c r="J12" s="268">
        <v>5.0704980842911883E-3</v>
      </c>
    </row>
    <row r="13" spans="1:10" x14ac:dyDescent="0.25">
      <c r="A13" s="200" t="s">
        <v>336</v>
      </c>
      <c r="B13" s="271">
        <v>5.56</v>
      </c>
      <c r="C13" s="271">
        <v>0.64</v>
      </c>
      <c r="D13" s="273">
        <v>0.01</v>
      </c>
      <c r="E13" s="271">
        <v>3.52</v>
      </c>
      <c r="F13" s="271">
        <v>0.92</v>
      </c>
      <c r="G13" s="271">
        <v>0.62</v>
      </c>
      <c r="H13" s="274">
        <v>623.79999999999995</v>
      </c>
      <c r="I13" s="272">
        <v>1.131111111111111E-2</v>
      </c>
      <c r="J13" s="268">
        <v>5.0704980842911883E-3</v>
      </c>
    </row>
    <row r="14" spans="1:10" x14ac:dyDescent="0.25">
      <c r="A14" s="200" t="s">
        <v>337</v>
      </c>
      <c r="B14" s="271">
        <v>5.25</v>
      </c>
      <c r="C14" s="271">
        <v>0.52</v>
      </c>
      <c r="D14" s="271">
        <v>0.01</v>
      </c>
      <c r="E14" s="271">
        <v>2.97</v>
      </c>
      <c r="F14" s="271">
        <v>0.82</v>
      </c>
      <c r="G14" s="271">
        <v>0.51</v>
      </c>
      <c r="H14" s="274">
        <v>624.1</v>
      </c>
      <c r="I14" s="272">
        <v>1.131111111111111E-2</v>
      </c>
      <c r="J14" s="268">
        <v>5.0704980842911883E-3</v>
      </c>
    </row>
    <row r="15" spans="1:10" x14ac:dyDescent="0.25">
      <c r="A15" s="518" t="s">
        <v>328</v>
      </c>
      <c r="B15" s="204"/>
      <c r="C15" s="204"/>
      <c r="D15" s="204"/>
      <c r="E15" s="204"/>
      <c r="F15" s="204"/>
      <c r="G15" s="204"/>
      <c r="H15" s="184"/>
      <c r="I15" s="266"/>
      <c r="J15" s="267"/>
    </row>
    <row r="16" spans="1:10" x14ac:dyDescent="0.25">
      <c r="A16" s="519" t="s">
        <v>339</v>
      </c>
      <c r="B16" s="182"/>
      <c r="C16" s="182"/>
      <c r="D16" s="183"/>
      <c r="E16" s="182"/>
      <c r="F16" s="182"/>
      <c r="G16" s="182"/>
      <c r="H16" s="184"/>
      <c r="I16" s="201"/>
      <c r="J16" s="24"/>
    </row>
    <row r="17" spans="1:10" ht="18" x14ac:dyDescent="0.25">
      <c r="A17" s="484" t="s">
        <v>338</v>
      </c>
      <c r="B17" s="480"/>
      <c r="C17" s="480"/>
      <c r="D17" s="480"/>
      <c r="E17" s="480"/>
      <c r="F17" s="480"/>
      <c r="G17" s="480"/>
      <c r="H17" s="480"/>
      <c r="I17" s="480"/>
      <c r="J17" s="483"/>
    </row>
    <row r="18" spans="1:10" x14ac:dyDescent="0.25">
      <c r="A18" s="567" t="s">
        <v>25</v>
      </c>
      <c r="B18" s="569" t="s">
        <v>9</v>
      </c>
      <c r="C18" s="570"/>
      <c r="D18" s="570"/>
      <c r="E18" s="570"/>
      <c r="F18" s="570"/>
      <c r="G18" s="570"/>
      <c r="H18" s="570"/>
      <c r="I18" s="570"/>
      <c r="J18" s="571"/>
    </row>
    <row r="19" spans="1:10" x14ac:dyDescent="0.25">
      <c r="A19" s="568"/>
      <c r="B19" s="180" t="s">
        <v>151</v>
      </c>
      <c r="C19" s="180" t="s">
        <v>11</v>
      </c>
      <c r="D19" s="193" t="s">
        <v>12</v>
      </c>
      <c r="E19" s="180" t="s">
        <v>13</v>
      </c>
      <c r="F19" s="180" t="s">
        <v>41</v>
      </c>
      <c r="G19" s="180" t="s">
        <v>15</v>
      </c>
      <c r="H19" s="194" t="s">
        <v>16</v>
      </c>
      <c r="I19" s="195" t="s">
        <v>152</v>
      </c>
      <c r="J19" s="195" t="s">
        <v>155</v>
      </c>
    </row>
    <row r="20" spans="1:10" x14ac:dyDescent="0.25">
      <c r="A20" s="522" t="s">
        <v>327</v>
      </c>
      <c r="B20" s="196"/>
      <c r="C20" s="196"/>
      <c r="D20" s="197"/>
      <c r="E20" s="196"/>
      <c r="F20" s="196"/>
      <c r="G20" s="196"/>
      <c r="H20" s="198"/>
      <c r="I20" s="199"/>
      <c r="J20" s="199"/>
    </row>
    <row r="21" spans="1:10" x14ac:dyDescent="0.25">
      <c r="A21" s="200" t="s">
        <v>330</v>
      </c>
      <c r="B21" s="418">
        <v>5.140220401840601</v>
      </c>
      <c r="C21" s="418">
        <v>0.65668854201074334</v>
      </c>
      <c r="D21" s="418">
        <v>1.3584175530061875E-2</v>
      </c>
      <c r="E21" s="418">
        <v>5.0492975660764143</v>
      </c>
      <c r="F21" s="418">
        <v>1.0978535607534519</v>
      </c>
      <c r="G21" s="418">
        <v>0.63698788575042098</v>
      </c>
      <c r="H21" s="419">
        <v>692.72537656827637</v>
      </c>
      <c r="I21" s="272">
        <v>1.131111111111111E-2</v>
      </c>
      <c r="J21" s="268">
        <v>5.0704980842911883E-3</v>
      </c>
    </row>
    <row r="22" spans="1:10" x14ac:dyDescent="0.25">
      <c r="A22" s="200" t="s">
        <v>331</v>
      </c>
      <c r="B22" s="418">
        <v>5.140219832401991</v>
      </c>
      <c r="C22" s="418">
        <v>0.65668842472128408</v>
      </c>
      <c r="D22" s="418">
        <v>1.3584175220452842E-2</v>
      </c>
      <c r="E22" s="418">
        <v>5.0492973164746395</v>
      </c>
      <c r="F22" s="418">
        <v>1.0978535123751745</v>
      </c>
      <c r="G22" s="418">
        <v>0.6369877719796454</v>
      </c>
      <c r="H22" s="419">
        <v>692.72547343659846</v>
      </c>
      <c r="I22" s="272">
        <v>1.131111111111111E-2</v>
      </c>
      <c r="J22" s="268">
        <v>5.0704980842911883E-3</v>
      </c>
    </row>
    <row r="23" spans="1:10" x14ac:dyDescent="0.25">
      <c r="A23" s="200" t="s">
        <v>332</v>
      </c>
      <c r="B23" s="271">
        <v>5.1984720618289275</v>
      </c>
      <c r="C23" s="271">
        <v>0.65397040203012879</v>
      </c>
      <c r="D23" s="273">
        <v>1.3603087826313989E-2</v>
      </c>
      <c r="E23" s="271">
        <v>3.745999313978797</v>
      </c>
      <c r="F23" s="271">
        <v>0.78206519063319302</v>
      </c>
      <c r="G23" s="271">
        <v>0.63435128996922496</v>
      </c>
      <c r="H23" s="274">
        <v>693.66802805691191</v>
      </c>
      <c r="I23" s="272">
        <v>1.131111111111111E-2</v>
      </c>
      <c r="J23" s="268">
        <v>5.0704980842911883E-3</v>
      </c>
    </row>
    <row r="24" spans="1:10" x14ac:dyDescent="0.25">
      <c r="A24" s="200" t="s">
        <v>333</v>
      </c>
      <c r="B24" s="271">
        <v>5.1984726674872332</v>
      </c>
      <c r="C24" s="271">
        <v>0.65397055993535136</v>
      </c>
      <c r="D24" s="273">
        <v>1.3603088242960479E-2</v>
      </c>
      <c r="E24" s="271">
        <v>3.7459986658207223</v>
      </c>
      <c r="F24" s="271">
        <v>0.78206510366304638</v>
      </c>
      <c r="G24" s="271">
        <v>0.63435144313729075</v>
      </c>
      <c r="H24" s="274">
        <v>693.66811414755512</v>
      </c>
      <c r="I24" s="272">
        <v>1.131111111111111E-2</v>
      </c>
      <c r="J24" s="268">
        <v>5.0704980842911883E-3</v>
      </c>
    </row>
    <row r="25" spans="1:10" x14ac:dyDescent="0.25">
      <c r="A25" s="200" t="s">
        <v>334</v>
      </c>
      <c r="B25" s="271">
        <v>5.6778995808946116</v>
      </c>
      <c r="C25" s="271">
        <v>0.94805517324947852</v>
      </c>
      <c r="D25" s="273">
        <v>1.3576036484638005E-2</v>
      </c>
      <c r="E25" s="271">
        <v>6.3023662437747445</v>
      </c>
      <c r="F25" s="271">
        <v>1.2377996937147882</v>
      </c>
      <c r="G25" s="271">
        <v>0.91961351805199421</v>
      </c>
      <c r="H25" s="274">
        <v>692.3197207838283</v>
      </c>
      <c r="I25" s="272">
        <v>1.131111111111111E-2</v>
      </c>
      <c r="J25" s="268">
        <v>5.0704980842911883E-3</v>
      </c>
    </row>
    <row r="26" spans="1:10" x14ac:dyDescent="0.25">
      <c r="A26" s="200" t="s">
        <v>335</v>
      </c>
      <c r="B26" s="271">
        <v>5.7345096731860288</v>
      </c>
      <c r="C26" s="271">
        <v>1.0574241043595436</v>
      </c>
      <c r="D26" s="273">
        <v>1.3335657276275273E-2</v>
      </c>
      <c r="E26" s="271">
        <v>7.0249006689992717</v>
      </c>
      <c r="F26" s="271">
        <v>1.2919332814478268</v>
      </c>
      <c r="G26" s="271">
        <v>1.0257013812287572</v>
      </c>
      <c r="H26" s="274">
        <v>692.1616199209069</v>
      </c>
      <c r="I26" s="272">
        <v>1.131111111111111E-2</v>
      </c>
      <c r="J26" s="268">
        <v>5.0704980842911883E-3</v>
      </c>
    </row>
    <row r="27" spans="1:10" x14ac:dyDescent="0.25">
      <c r="A27" s="200" t="s">
        <v>336</v>
      </c>
      <c r="B27" s="271">
        <v>5.5644974714692257</v>
      </c>
      <c r="C27" s="271">
        <v>0.6368262557989498</v>
      </c>
      <c r="D27" s="273">
        <v>1.2019273157206399E-2</v>
      </c>
      <c r="E27" s="271">
        <v>3.5191132440654247</v>
      </c>
      <c r="F27" s="271">
        <v>0.92114652881794457</v>
      </c>
      <c r="G27" s="271">
        <v>0.6177214681249813</v>
      </c>
      <c r="H27" s="274">
        <v>623.8076314153044</v>
      </c>
      <c r="I27" s="272">
        <v>1.131111111111111E-2</v>
      </c>
      <c r="J27" s="268">
        <v>5.0704980842911883E-3</v>
      </c>
    </row>
    <row r="28" spans="1:10" x14ac:dyDescent="0.25">
      <c r="A28" s="200" t="s">
        <v>337</v>
      </c>
      <c r="B28" s="271">
        <v>5.2471717239135494</v>
      </c>
      <c r="C28" s="271">
        <v>0.52120658734352399</v>
      </c>
      <c r="D28" s="271">
        <v>1.1816470253580494E-2</v>
      </c>
      <c r="E28" s="271">
        <v>2.9710503832146289</v>
      </c>
      <c r="F28" s="271">
        <v>0.81945511815087257</v>
      </c>
      <c r="G28" s="271">
        <v>0.50557038972321822</v>
      </c>
      <c r="H28" s="274">
        <v>624.10922959065954</v>
      </c>
      <c r="I28" s="272">
        <v>1.131111111111111E-2</v>
      </c>
      <c r="J28" s="268">
        <v>5.0704980842911883E-3</v>
      </c>
    </row>
    <row r="29" spans="1:10" x14ac:dyDescent="0.25">
      <c r="A29" s="518" t="s">
        <v>328</v>
      </c>
      <c r="B29" s="204"/>
      <c r="C29" s="204"/>
      <c r="D29" s="204"/>
      <c r="E29" s="204"/>
      <c r="F29" s="204"/>
      <c r="G29" s="204"/>
      <c r="H29" s="184"/>
      <c r="I29" s="266"/>
      <c r="J29" s="267"/>
    </row>
    <row r="30" spans="1:10" x14ac:dyDescent="0.25">
      <c r="A30" s="519" t="s">
        <v>339</v>
      </c>
      <c r="B30" s="182"/>
      <c r="C30" s="182"/>
      <c r="D30" s="183"/>
      <c r="E30" s="182"/>
      <c r="F30" s="182"/>
      <c r="G30" s="182"/>
      <c r="H30" s="184"/>
      <c r="I30" s="201"/>
      <c r="J30" s="24"/>
    </row>
    <row r="31" spans="1:10" ht="18" x14ac:dyDescent="0.25">
      <c r="A31" s="484" t="s">
        <v>340</v>
      </c>
      <c r="B31" s="480"/>
      <c r="C31" s="480"/>
      <c r="D31" s="480"/>
      <c r="E31" s="480"/>
      <c r="F31" s="480"/>
      <c r="G31" s="480"/>
      <c r="H31" s="480"/>
      <c r="I31" s="480"/>
      <c r="J31" s="483"/>
    </row>
    <row r="32" spans="1:10" x14ac:dyDescent="0.25">
      <c r="A32" s="567" t="s">
        <v>25</v>
      </c>
      <c r="B32" s="569" t="s">
        <v>9</v>
      </c>
      <c r="C32" s="570"/>
      <c r="D32" s="570"/>
      <c r="E32" s="570"/>
      <c r="F32" s="570"/>
      <c r="G32" s="570"/>
      <c r="H32" s="570"/>
      <c r="I32" s="570"/>
      <c r="J32" s="571"/>
    </row>
    <row r="33" spans="1:10" x14ac:dyDescent="0.25">
      <c r="A33" s="568"/>
      <c r="B33" s="180" t="s">
        <v>151</v>
      </c>
      <c r="C33" s="180" t="s">
        <v>11</v>
      </c>
      <c r="D33" s="193" t="s">
        <v>12</v>
      </c>
      <c r="E33" s="180" t="s">
        <v>13</v>
      </c>
      <c r="F33" s="180" t="s">
        <v>41</v>
      </c>
      <c r="G33" s="180" t="s">
        <v>15</v>
      </c>
      <c r="H33" s="194" t="s">
        <v>16</v>
      </c>
      <c r="I33" s="195" t="s">
        <v>152</v>
      </c>
      <c r="J33" s="195" t="s">
        <v>155</v>
      </c>
    </row>
    <row r="34" spans="1:10" x14ac:dyDescent="0.25">
      <c r="A34" s="522" t="s">
        <v>327</v>
      </c>
      <c r="B34" s="196"/>
      <c r="C34" s="196"/>
      <c r="D34" s="197"/>
      <c r="E34" s="196"/>
      <c r="F34" s="196"/>
      <c r="G34" s="196"/>
      <c r="H34" s="198"/>
      <c r="I34" s="199"/>
      <c r="J34" s="199"/>
    </row>
    <row r="35" spans="1:10" x14ac:dyDescent="0.25">
      <c r="A35" s="200" t="s">
        <v>330</v>
      </c>
      <c r="B35" s="418">
        <v>5.140220401840601</v>
      </c>
      <c r="C35" s="418">
        <v>0.65668854201074334</v>
      </c>
      <c r="D35" s="418">
        <v>1.3584175530061875E-2</v>
      </c>
      <c r="E35" s="418">
        <v>5.0492975660764143</v>
      </c>
      <c r="F35" s="418">
        <v>1.0978535607534519</v>
      </c>
      <c r="G35" s="418">
        <v>0.63698788575042098</v>
      </c>
      <c r="H35" s="419">
        <v>692.72537656827637</v>
      </c>
      <c r="I35" s="272">
        <v>1.131111111111111E-2</v>
      </c>
      <c r="J35" s="268">
        <v>5.0704980842911883E-3</v>
      </c>
    </row>
    <row r="36" spans="1:10" x14ac:dyDescent="0.25">
      <c r="A36" s="200" t="s">
        <v>331</v>
      </c>
      <c r="B36" s="418">
        <v>5.1402205722937859</v>
      </c>
      <c r="C36" s="418">
        <v>0.65668852698249014</v>
      </c>
      <c r="D36" s="418">
        <v>1.3584175799797182E-2</v>
      </c>
      <c r="E36" s="418">
        <v>5.0492973619959356</v>
      </c>
      <c r="F36" s="418">
        <v>1.0978535724031973</v>
      </c>
      <c r="G36" s="418">
        <v>0.63698787117301536</v>
      </c>
      <c r="H36" s="419">
        <v>692.7253707202542</v>
      </c>
      <c r="I36" s="272">
        <v>1.131111111111111E-2</v>
      </c>
      <c r="J36" s="268">
        <v>5.0704980842911883E-3</v>
      </c>
    </row>
    <row r="37" spans="1:10" x14ac:dyDescent="0.25">
      <c r="A37" s="200" t="s">
        <v>332</v>
      </c>
      <c r="B37" s="271">
        <v>5.1984721976995152</v>
      </c>
      <c r="C37" s="271">
        <v>0.65397049218796122</v>
      </c>
      <c r="D37" s="273">
        <v>1.3603087566949015E-2</v>
      </c>
      <c r="E37" s="271">
        <v>3.7459993588483407</v>
      </c>
      <c r="F37" s="271">
        <v>0.7820652997097346</v>
      </c>
      <c r="G37" s="271">
        <v>0.63435137742232228</v>
      </c>
      <c r="H37" s="274">
        <v>693.66810816253349</v>
      </c>
      <c r="I37" s="272">
        <v>1.131111111111111E-2</v>
      </c>
      <c r="J37" s="268">
        <v>5.0704980842911883E-3</v>
      </c>
    </row>
    <row r="38" spans="1:10" x14ac:dyDescent="0.25">
      <c r="A38" s="200" t="s">
        <v>333</v>
      </c>
      <c r="B38" s="271">
        <v>5.1984734644381074</v>
      </c>
      <c r="C38" s="271">
        <v>0.65397059926496171</v>
      </c>
      <c r="D38" s="273">
        <v>1.3603088716782665E-2</v>
      </c>
      <c r="E38" s="271">
        <v>3.7459995578623015</v>
      </c>
      <c r="F38" s="271">
        <v>0.78206549333558983</v>
      </c>
      <c r="G38" s="271">
        <v>0.6343514812870128</v>
      </c>
      <c r="H38" s="274">
        <v>693.66818279027279</v>
      </c>
      <c r="I38" s="272">
        <v>1.131111111111111E-2</v>
      </c>
      <c r="J38" s="268">
        <v>5.0704980842911883E-3</v>
      </c>
    </row>
    <row r="39" spans="1:10" x14ac:dyDescent="0.25">
      <c r="A39" s="200" t="s">
        <v>334</v>
      </c>
      <c r="B39" s="271">
        <v>5.6778997213357103</v>
      </c>
      <c r="C39" s="271">
        <v>0.94805505869486173</v>
      </c>
      <c r="D39" s="273">
        <v>1.3576034754766033E-2</v>
      </c>
      <c r="E39" s="271">
        <v>6.3023653884908351</v>
      </c>
      <c r="F39" s="271">
        <v>1.2377994391422995</v>
      </c>
      <c r="G39" s="271">
        <v>0.91961340693401583</v>
      </c>
      <c r="H39" s="274">
        <v>692.31971414604425</v>
      </c>
      <c r="I39" s="272">
        <v>1.131111111111111E-2</v>
      </c>
      <c r="J39" s="268">
        <v>5.0704980842911883E-3</v>
      </c>
    </row>
    <row r="40" spans="1:10" x14ac:dyDescent="0.25">
      <c r="A40" s="200" t="s">
        <v>335</v>
      </c>
      <c r="B40" s="271">
        <v>5.7345095641806356</v>
      </c>
      <c r="C40" s="271">
        <v>1.0574240597153945</v>
      </c>
      <c r="D40" s="273">
        <v>1.3335655734114937E-2</v>
      </c>
      <c r="E40" s="271">
        <v>7.0249011652037074</v>
      </c>
      <c r="F40" s="271">
        <v>1.2919332756378521</v>
      </c>
      <c r="G40" s="271">
        <v>1.0257013379239326</v>
      </c>
      <c r="H40" s="274">
        <v>692.16151914261036</v>
      </c>
      <c r="I40" s="272">
        <v>1.131111111111111E-2</v>
      </c>
      <c r="J40" s="268">
        <v>5.0704980842911883E-3</v>
      </c>
    </row>
    <row r="41" spans="1:10" x14ac:dyDescent="0.25">
      <c r="A41" s="200" t="s">
        <v>336</v>
      </c>
      <c r="B41" s="271">
        <v>5.5644979413664828</v>
      </c>
      <c r="C41" s="271">
        <v>0.63682617257637608</v>
      </c>
      <c r="D41" s="273">
        <v>1.2019270885941263E-2</v>
      </c>
      <c r="E41" s="271">
        <v>3.5191129225138988</v>
      </c>
      <c r="F41" s="271">
        <v>0.92114640882882015</v>
      </c>
      <c r="G41" s="271">
        <v>0.61772138739908478</v>
      </c>
      <c r="H41" s="274">
        <v>623.80761405752719</v>
      </c>
      <c r="I41" s="272">
        <v>1.131111111111111E-2</v>
      </c>
      <c r="J41" s="268">
        <v>5.0704980842911883E-3</v>
      </c>
    </row>
    <row r="42" spans="1:10" x14ac:dyDescent="0.25">
      <c r="A42" s="200" t="s">
        <v>337</v>
      </c>
      <c r="B42" s="271">
        <v>5.2471704789726017</v>
      </c>
      <c r="C42" s="271">
        <v>0.52120663923214572</v>
      </c>
      <c r="D42" s="271">
        <v>1.1816469826437734E-2</v>
      </c>
      <c r="E42" s="271">
        <v>2.9710503666588628</v>
      </c>
      <c r="F42" s="271">
        <v>0.81945478416621353</v>
      </c>
      <c r="G42" s="271">
        <v>0.50557044005518137</v>
      </c>
      <c r="H42" s="274">
        <v>624.10914872578132</v>
      </c>
      <c r="I42" s="272">
        <v>1.131111111111111E-2</v>
      </c>
      <c r="J42" s="268">
        <v>5.0704980842911883E-3</v>
      </c>
    </row>
    <row r="43" spans="1:10" x14ac:dyDescent="0.25">
      <c r="A43" s="518" t="s">
        <v>328</v>
      </c>
      <c r="B43" s="204"/>
      <c r="C43" s="204"/>
      <c r="D43" s="204"/>
      <c r="E43" s="204"/>
      <c r="F43" s="204"/>
      <c r="G43" s="204"/>
      <c r="H43" s="184"/>
      <c r="I43" s="266"/>
      <c r="J43" s="267"/>
    </row>
    <row r="44" spans="1:10" x14ac:dyDescent="0.25">
      <c r="A44" s="519" t="s">
        <v>339</v>
      </c>
      <c r="B44" s="182"/>
      <c r="C44" s="182"/>
      <c r="D44" s="183"/>
      <c r="E44" s="182"/>
      <c r="F44" s="182"/>
      <c r="G44" s="182"/>
      <c r="H44" s="184"/>
      <c r="I44" s="201"/>
      <c r="J44" s="24"/>
    </row>
    <row r="45" spans="1:10" ht="18" x14ac:dyDescent="0.25">
      <c r="A45" s="484" t="s">
        <v>349</v>
      </c>
      <c r="B45" s="480"/>
      <c r="C45" s="480"/>
      <c r="D45" s="480"/>
      <c r="E45" s="480"/>
      <c r="F45" s="480"/>
      <c r="G45" s="480"/>
      <c r="H45" s="480"/>
      <c r="I45" s="480"/>
      <c r="J45" s="483"/>
    </row>
    <row r="46" spans="1:10" x14ac:dyDescent="0.25">
      <c r="A46" s="567" t="s">
        <v>25</v>
      </c>
      <c r="B46" s="569" t="s">
        <v>9</v>
      </c>
      <c r="C46" s="570"/>
      <c r="D46" s="570"/>
      <c r="E46" s="570"/>
      <c r="F46" s="570"/>
      <c r="G46" s="570"/>
      <c r="H46" s="570"/>
      <c r="I46" s="570"/>
      <c r="J46" s="571"/>
    </row>
    <row r="47" spans="1:10" x14ac:dyDescent="0.25">
      <c r="A47" s="568"/>
      <c r="B47" s="180" t="s">
        <v>151</v>
      </c>
      <c r="C47" s="180" t="s">
        <v>11</v>
      </c>
      <c r="D47" s="193" t="s">
        <v>12</v>
      </c>
      <c r="E47" s="180" t="s">
        <v>13</v>
      </c>
      <c r="F47" s="180" t="s">
        <v>41</v>
      </c>
      <c r="G47" s="180" t="s">
        <v>15</v>
      </c>
      <c r="H47" s="194" t="s">
        <v>16</v>
      </c>
      <c r="I47" s="195" t="s">
        <v>152</v>
      </c>
      <c r="J47" s="195" t="s">
        <v>155</v>
      </c>
    </row>
    <row r="48" spans="1:10" x14ac:dyDescent="0.25">
      <c r="A48" s="522" t="s">
        <v>327</v>
      </c>
      <c r="B48" s="196"/>
      <c r="C48" s="196"/>
      <c r="D48" s="197"/>
      <c r="E48" s="196"/>
      <c r="F48" s="196"/>
      <c r="G48" s="196"/>
      <c r="H48" s="198"/>
      <c r="I48" s="199"/>
      <c r="J48" s="199"/>
    </row>
    <row r="49" spans="1:10" x14ac:dyDescent="0.25">
      <c r="A49" s="200" t="s">
        <v>330</v>
      </c>
      <c r="B49" s="418">
        <v>5.1402208056471359</v>
      </c>
      <c r="C49" s="418">
        <v>0.65668855345987209</v>
      </c>
      <c r="D49" s="418">
        <v>1.3584175865341823E-2</v>
      </c>
      <c r="E49" s="418">
        <v>5.0492983117333949</v>
      </c>
      <c r="F49" s="418">
        <v>1.0978535225214214</v>
      </c>
      <c r="G49" s="418">
        <v>0.63698789685607593</v>
      </c>
      <c r="H49" s="419">
        <v>692.72541893386233</v>
      </c>
      <c r="I49" s="272">
        <v>1.131111111111111E-2</v>
      </c>
      <c r="J49" s="268">
        <v>5.0704980842911883E-3</v>
      </c>
    </row>
    <row r="50" spans="1:10" x14ac:dyDescent="0.25">
      <c r="A50" s="200" t="s">
        <v>331</v>
      </c>
      <c r="B50" s="418">
        <v>5.1402205999167521</v>
      </c>
      <c r="C50" s="418">
        <v>0.65668863854059922</v>
      </c>
      <c r="D50" s="418">
        <v>1.3584176545503748E-2</v>
      </c>
      <c r="E50" s="418">
        <v>5.0492984905287184</v>
      </c>
      <c r="F50" s="418">
        <v>1.097853714480308</v>
      </c>
      <c r="G50" s="418">
        <v>0.63698797938438112</v>
      </c>
      <c r="H50" s="419">
        <v>692.72549997191345</v>
      </c>
      <c r="I50" s="272">
        <v>1.131111111111111E-2</v>
      </c>
      <c r="J50" s="268">
        <v>5.0704980842911883E-3</v>
      </c>
    </row>
    <row r="51" spans="1:10" x14ac:dyDescent="0.25">
      <c r="A51" s="200" t="s">
        <v>332</v>
      </c>
      <c r="B51" s="271">
        <v>5.1984727414298639</v>
      </c>
      <c r="C51" s="271">
        <v>0.65397072686205704</v>
      </c>
      <c r="D51" s="273">
        <v>1.3603089864298822E-2</v>
      </c>
      <c r="E51" s="271">
        <v>3.7459999146435585</v>
      </c>
      <c r="F51" s="271">
        <v>0.78206546419353407</v>
      </c>
      <c r="G51" s="271">
        <v>0.63435160505619526</v>
      </c>
      <c r="H51" s="274">
        <v>693.66810092978926</v>
      </c>
      <c r="I51" s="272">
        <v>1.131111111111111E-2</v>
      </c>
      <c r="J51" s="268">
        <v>5.0704980842911883E-3</v>
      </c>
    </row>
    <row r="52" spans="1:10" x14ac:dyDescent="0.25">
      <c r="A52" s="200" t="s">
        <v>333</v>
      </c>
      <c r="B52" s="271">
        <v>5.1984720273243346</v>
      </c>
      <c r="C52" s="271">
        <v>0.65397047232694294</v>
      </c>
      <c r="D52" s="273">
        <v>1.3603088361618165E-2</v>
      </c>
      <c r="E52" s="271">
        <v>3.7459987621096187</v>
      </c>
      <c r="F52" s="271">
        <v>0.7820650828346003</v>
      </c>
      <c r="G52" s="271">
        <v>0.63435135815713461</v>
      </c>
      <c r="H52" s="274">
        <v>693.66806457412804</v>
      </c>
      <c r="I52" s="272">
        <v>1.131111111111111E-2</v>
      </c>
      <c r="J52" s="268">
        <v>5.0704980842911883E-3</v>
      </c>
    </row>
    <row r="53" spans="1:10" x14ac:dyDescent="0.25">
      <c r="A53" s="200" t="s">
        <v>334</v>
      </c>
      <c r="B53" s="271">
        <v>5.6779006814848749</v>
      </c>
      <c r="C53" s="271">
        <v>0.94805517196795519</v>
      </c>
      <c r="D53" s="273">
        <v>1.3576036418355262E-2</v>
      </c>
      <c r="E53" s="271">
        <v>6.3023649616229278</v>
      </c>
      <c r="F53" s="271">
        <v>1.237799784744021</v>
      </c>
      <c r="G53" s="271">
        <v>0.91961351680891668</v>
      </c>
      <c r="H53" s="274">
        <v>692.31973362320184</v>
      </c>
      <c r="I53" s="272">
        <v>1.131111111111111E-2</v>
      </c>
      <c r="J53" s="268">
        <v>5.0704980842911883E-3</v>
      </c>
    </row>
    <row r="54" spans="1:10" x14ac:dyDescent="0.25">
      <c r="A54" s="200" t="s">
        <v>335</v>
      </c>
      <c r="B54" s="271">
        <v>5.7345090296046033</v>
      </c>
      <c r="C54" s="271">
        <v>1.0574239030166235</v>
      </c>
      <c r="D54" s="273">
        <v>1.3335656378915404E-2</v>
      </c>
      <c r="E54" s="271">
        <v>7.0249012323187108</v>
      </c>
      <c r="F54" s="271">
        <v>1.29193320840634</v>
      </c>
      <c r="G54" s="271">
        <v>1.0257011859261247</v>
      </c>
      <c r="H54" s="274">
        <v>692.16165779890514</v>
      </c>
      <c r="I54" s="272">
        <v>1.131111111111111E-2</v>
      </c>
      <c r="J54" s="268">
        <v>5.0704980842911883E-3</v>
      </c>
    </row>
    <row r="55" spans="1:10" x14ac:dyDescent="0.25">
      <c r="A55" s="200" t="s">
        <v>336</v>
      </c>
      <c r="B55" s="271">
        <v>5.564496481461199</v>
      </c>
      <c r="C55" s="271">
        <v>0.63682631819837521</v>
      </c>
      <c r="D55" s="273">
        <v>1.2019273728166299E-2</v>
      </c>
      <c r="E55" s="271">
        <v>3.5191126460379238</v>
      </c>
      <c r="F55" s="271">
        <v>0.92114658426973761</v>
      </c>
      <c r="G55" s="271">
        <v>0.61772152865242391</v>
      </c>
      <c r="H55" s="274">
        <v>623.80770392751515</v>
      </c>
      <c r="I55" s="272">
        <v>1.131111111111111E-2</v>
      </c>
      <c r="J55" s="268">
        <v>5.0704980842911883E-3</v>
      </c>
    </row>
    <row r="56" spans="1:10" x14ac:dyDescent="0.25">
      <c r="A56" s="200" t="s">
        <v>337</v>
      </c>
      <c r="B56" s="271">
        <v>5.2471701209810693</v>
      </c>
      <c r="C56" s="271">
        <v>0.52120642869966671</v>
      </c>
      <c r="D56" s="271">
        <v>1.1816464060189744E-2</v>
      </c>
      <c r="E56" s="271">
        <v>2.9710498434868948</v>
      </c>
      <c r="F56" s="271">
        <v>0.81945488590470195</v>
      </c>
      <c r="G56" s="271">
        <v>0.50557023583867666</v>
      </c>
      <c r="H56" s="274">
        <v>624.10908888366282</v>
      </c>
      <c r="I56" s="272">
        <v>1.131111111111111E-2</v>
      </c>
      <c r="J56" s="268">
        <v>5.0704980842911883E-3</v>
      </c>
    </row>
    <row r="57" spans="1:10" x14ac:dyDescent="0.25">
      <c r="A57" s="518" t="s">
        <v>328</v>
      </c>
      <c r="B57" s="204"/>
      <c r="C57" s="204"/>
      <c r="D57" s="204"/>
      <c r="E57" s="204"/>
      <c r="F57" s="204"/>
      <c r="G57" s="204"/>
      <c r="H57" s="184"/>
      <c r="I57" s="266"/>
      <c r="J57" s="267"/>
    </row>
    <row r="58" spans="1:10" x14ac:dyDescent="0.25">
      <c r="A58" s="519" t="s">
        <v>339</v>
      </c>
      <c r="B58" s="182"/>
      <c r="C58" s="182"/>
      <c r="D58" s="183"/>
      <c r="E58" s="182"/>
      <c r="F58" s="182"/>
      <c r="G58" s="182"/>
      <c r="H58" s="184"/>
      <c r="I58" s="201"/>
      <c r="J58" s="24"/>
    </row>
    <row r="59" spans="1:10" ht="18" x14ac:dyDescent="0.25">
      <c r="A59" s="484" t="s">
        <v>350</v>
      </c>
      <c r="B59" s="480"/>
      <c r="C59" s="480"/>
      <c r="D59" s="480"/>
      <c r="E59" s="480"/>
      <c r="F59" s="480"/>
      <c r="G59" s="480"/>
      <c r="H59" s="480"/>
      <c r="I59" s="480"/>
      <c r="J59" s="483"/>
    </row>
    <row r="60" spans="1:10" x14ac:dyDescent="0.25">
      <c r="A60" s="567" t="s">
        <v>25</v>
      </c>
      <c r="B60" s="569" t="s">
        <v>9</v>
      </c>
      <c r="C60" s="570"/>
      <c r="D60" s="570"/>
      <c r="E60" s="570"/>
      <c r="F60" s="570"/>
      <c r="G60" s="570"/>
      <c r="H60" s="570"/>
      <c r="I60" s="570"/>
      <c r="J60" s="571"/>
    </row>
    <row r="61" spans="1:10" x14ac:dyDescent="0.25">
      <c r="A61" s="568"/>
      <c r="B61" s="180" t="s">
        <v>151</v>
      </c>
      <c r="C61" s="180" t="s">
        <v>11</v>
      </c>
      <c r="D61" s="193" t="s">
        <v>12</v>
      </c>
      <c r="E61" s="180" t="s">
        <v>13</v>
      </c>
      <c r="F61" s="180" t="s">
        <v>41</v>
      </c>
      <c r="G61" s="180" t="s">
        <v>15</v>
      </c>
      <c r="H61" s="194" t="s">
        <v>16</v>
      </c>
      <c r="I61" s="195" t="s">
        <v>152</v>
      </c>
      <c r="J61" s="195" t="s">
        <v>155</v>
      </c>
    </row>
    <row r="62" spans="1:10" x14ac:dyDescent="0.25">
      <c r="A62" s="522" t="s">
        <v>327</v>
      </c>
      <c r="B62" s="196"/>
      <c r="C62" s="196"/>
      <c r="D62" s="197"/>
      <c r="E62" s="196"/>
      <c r="F62" s="196"/>
      <c r="G62" s="196"/>
      <c r="H62" s="198"/>
      <c r="I62" s="199"/>
      <c r="J62" s="199"/>
    </row>
    <row r="63" spans="1:10" x14ac:dyDescent="0.25">
      <c r="A63" s="200" t="s">
        <v>330</v>
      </c>
      <c r="B63" s="418">
        <v>5.1402208056471359</v>
      </c>
      <c r="C63" s="418">
        <v>0.65668855345987209</v>
      </c>
      <c r="D63" s="418">
        <v>1.3584175865341823E-2</v>
      </c>
      <c r="E63" s="418">
        <v>5.0492983117333949</v>
      </c>
      <c r="F63" s="418">
        <v>1.0978535225214214</v>
      </c>
      <c r="G63" s="418">
        <v>0.63698789685607593</v>
      </c>
      <c r="H63" s="419">
        <v>692.72541893386233</v>
      </c>
      <c r="I63" s="272">
        <v>1.131111111111111E-2</v>
      </c>
      <c r="J63" s="268">
        <v>5.0704980842911883E-3</v>
      </c>
    </row>
    <row r="64" spans="1:10" x14ac:dyDescent="0.25">
      <c r="A64" s="200" t="s">
        <v>331</v>
      </c>
      <c r="B64" s="418">
        <v>5.1402206249193352</v>
      </c>
      <c r="C64" s="418">
        <v>0.65668856977427614</v>
      </c>
      <c r="D64" s="418">
        <v>1.3584176232474571E-2</v>
      </c>
      <c r="E64" s="418">
        <v>5.0492979002817</v>
      </c>
      <c r="F64" s="418">
        <v>1.0978534478624076</v>
      </c>
      <c r="G64" s="418">
        <v>0.63698791268104782</v>
      </c>
      <c r="H64" s="419">
        <v>692.72543609203524</v>
      </c>
      <c r="I64" s="272">
        <v>1.131111111111111E-2</v>
      </c>
      <c r="J64" s="268">
        <v>5.0704980842911883E-3</v>
      </c>
    </row>
    <row r="65" spans="1:10" x14ac:dyDescent="0.25">
      <c r="A65" s="200" t="s">
        <v>332</v>
      </c>
      <c r="B65" s="271">
        <v>5.1984722195540733</v>
      </c>
      <c r="C65" s="271">
        <v>0.65397061462067108</v>
      </c>
      <c r="D65" s="273">
        <v>1.3603089807591522E-2</v>
      </c>
      <c r="E65" s="271">
        <v>3.7459995158428825</v>
      </c>
      <c r="F65" s="271">
        <v>0.78206519905940053</v>
      </c>
      <c r="G65" s="271">
        <v>0.634351496182051</v>
      </c>
      <c r="H65" s="274">
        <v>693.66818047578477</v>
      </c>
      <c r="I65" s="272">
        <v>1.131111111111111E-2</v>
      </c>
      <c r="J65" s="268">
        <v>5.0704980842911883E-3</v>
      </c>
    </row>
    <row r="66" spans="1:10" x14ac:dyDescent="0.25">
      <c r="A66" s="200" t="s">
        <v>333</v>
      </c>
      <c r="B66" s="271">
        <v>5.1984721498448936</v>
      </c>
      <c r="C66" s="271">
        <v>0.65397053465251465</v>
      </c>
      <c r="D66" s="273">
        <v>1.3603087591977906E-2</v>
      </c>
      <c r="E66" s="271">
        <v>3.7459992808081672</v>
      </c>
      <c r="F66" s="271">
        <v>0.78206518642782474</v>
      </c>
      <c r="G66" s="271">
        <v>0.63435141861293909</v>
      </c>
      <c r="H66" s="274">
        <v>693.66818579340918</v>
      </c>
      <c r="I66" s="272">
        <v>1.131111111111111E-2</v>
      </c>
      <c r="J66" s="268">
        <v>5.0704980842911883E-3</v>
      </c>
    </row>
    <row r="67" spans="1:10" x14ac:dyDescent="0.25">
      <c r="A67" s="200" t="s">
        <v>334</v>
      </c>
      <c r="B67" s="271">
        <v>5.6779006602282038</v>
      </c>
      <c r="C67" s="271">
        <v>0.94805512845614359</v>
      </c>
      <c r="D67" s="273">
        <v>1.3576036494024739E-2</v>
      </c>
      <c r="E67" s="271">
        <v>6.3023652525500857</v>
      </c>
      <c r="F67" s="271">
        <v>1.2377996761100813</v>
      </c>
      <c r="G67" s="271">
        <v>0.91961347460245912</v>
      </c>
      <c r="H67" s="274">
        <v>692.31981609541015</v>
      </c>
      <c r="I67" s="272">
        <v>1.131111111111111E-2</v>
      </c>
      <c r="J67" s="268">
        <v>5.0704980842911883E-3</v>
      </c>
    </row>
    <row r="68" spans="1:10" x14ac:dyDescent="0.25">
      <c r="A68" s="200" t="s">
        <v>335</v>
      </c>
      <c r="B68" s="271">
        <v>5.734509358790187</v>
      </c>
      <c r="C68" s="271">
        <v>1.057424203235021</v>
      </c>
      <c r="D68" s="273">
        <v>1.3335655042220024E-2</v>
      </c>
      <c r="E68" s="271">
        <v>7.0249030403268833</v>
      </c>
      <c r="F68" s="271">
        <v>1.2919335451291447</v>
      </c>
      <c r="G68" s="271">
        <v>1.0257014771379704</v>
      </c>
      <c r="H68" s="274">
        <v>692.16164205259076</v>
      </c>
      <c r="I68" s="272">
        <v>1.131111111111111E-2</v>
      </c>
      <c r="J68" s="268">
        <v>5.0704980842911883E-3</v>
      </c>
    </row>
    <row r="69" spans="1:10" x14ac:dyDescent="0.25">
      <c r="A69" s="200" t="s">
        <v>336</v>
      </c>
      <c r="B69" s="271">
        <v>5.5644983762009597</v>
      </c>
      <c r="C69" s="271">
        <v>0.63682632962528485</v>
      </c>
      <c r="D69" s="273">
        <v>1.2019274173516033E-2</v>
      </c>
      <c r="E69" s="271">
        <v>3.5191123943396909</v>
      </c>
      <c r="F69" s="271">
        <v>0.92114671715442209</v>
      </c>
      <c r="G69" s="271">
        <v>0.61772153973652633</v>
      </c>
      <c r="H69" s="274">
        <v>623.80766062469513</v>
      </c>
      <c r="I69" s="272">
        <v>1.131111111111111E-2</v>
      </c>
      <c r="J69" s="268">
        <v>5.0704980842911883E-3</v>
      </c>
    </row>
    <row r="70" spans="1:10" x14ac:dyDescent="0.25">
      <c r="A70" s="200" t="s">
        <v>337</v>
      </c>
      <c r="B70" s="271">
        <v>5.2471693036094234</v>
      </c>
      <c r="C70" s="271">
        <v>0.52120633700495866</v>
      </c>
      <c r="D70" s="271">
        <v>1.1816464879183511E-2</v>
      </c>
      <c r="E70" s="271">
        <v>2.9710500661932073</v>
      </c>
      <c r="F70" s="271">
        <v>0.81945489101343749</v>
      </c>
      <c r="G70" s="271">
        <v>0.50557014689480984</v>
      </c>
      <c r="H70" s="274">
        <v>624.10911178002902</v>
      </c>
      <c r="I70" s="272">
        <v>1.131111111111111E-2</v>
      </c>
      <c r="J70" s="268">
        <v>5.0704980842911883E-3</v>
      </c>
    </row>
    <row r="71" spans="1:10" x14ac:dyDescent="0.25">
      <c r="A71" s="518" t="s">
        <v>328</v>
      </c>
      <c r="B71" s="204"/>
      <c r="C71" s="204"/>
      <c r="D71" s="204"/>
      <c r="E71" s="204"/>
      <c r="F71" s="204"/>
      <c r="G71" s="204"/>
      <c r="H71" s="184"/>
      <c r="I71" s="266"/>
      <c r="J71" s="267"/>
    </row>
    <row r="72" spans="1:10" x14ac:dyDescent="0.25">
      <c r="A72" s="519" t="s">
        <v>339</v>
      </c>
      <c r="B72" s="182"/>
      <c r="C72" s="182"/>
      <c r="D72" s="183"/>
      <c r="E72" s="182"/>
      <c r="F72" s="182"/>
      <c r="G72" s="182"/>
      <c r="H72" s="184"/>
      <c r="I72" s="201"/>
      <c r="J72" s="24"/>
    </row>
    <row r="73" spans="1:10" ht="18" x14ac:dyDescent="0.25">
      <c r="A73" s="484" t="s">
        <v>351</v>
      </c>
      <c r="B73" s="480"/>
      <c r="C73" s="480"/>
      <c r="D73" s="480"/>
      <c r="E73" s="480"/>
      <c r="F73" s="480"/>
      <c r="G73" s="480"/>
      <c r="H73" s="480"/>
      <c r="I73" s="480"/>
      <c r="J73" s="483"/>
    </row>
    <row r="74" spans="1:10" x14ac:dyDescent="0.25">
      <c r="A74" s="567" t="s">
        <v>25</v>
      </c>
      <c r="B74" s="569" t="s">
        <v>9</v>
      </c>
      <c r="C74" s="570"/>
      <c r="D74" s="570"/>
      <c r="E74" s="570"/>
      <c r="F74" s="570"/>
      <c r="G74" s="570"/>
      <c r="H74" s="570"/>
      <c r="I74" s="570"/>
      <c r="J74" s="571"/>
    </row>
    <row r="75" spans="1:10" x14ac:dyDescent="0.25">
      <c r="A75" s="568"/>
      <c r="B75" s="180" t="s">
        <v>151</v>
      </c>
      <c r="C75" s="180" t="s">
        <v>11</v>
      </c>
      <c r="D75" s="193" t="s">
        <v>12</v>
      </c>
      <c r="E75" s="180" t="s">
        <v>13</v>
      </c>
      <c r="F75" s="180" t="s">
        <v>41</v>
      </c>
      <c r="G75" s="180" t="s">
        <v>15</v>
      </c>
      <c r="H75" s="194" t="s">
        <v>16</v>
      </c>
      <c r="I75" s="195" t="s">
        <v>152</v>
      </c>
      <c r="J75" s="195" t="s">
        <v>155</v>
      </c>
    </row>
    <row r="76" spans="1:10" x14ac:dyDescent="0.25">
      <c r="A76" s="522" t="s">
        <v>327</v>
      </c>
      <c r="B76" s="196"/>
      <c r="C76" s="196"/>
      <c r="D76" s="197"/>
      <c r="E76" s="196"/>
      <c r="F76" s="196"/>
      <c r="G76" s="196"/>
      <c r="H76" s="198"/>
      <c r="I76" s="199"/>
      <c r="J76" s="199"/>
    </row>
    <row r="77" spans="1:10" x14ac:dyDescent="0.25">
      <c r="A77" s="200" t="s">
        <v>330</v>
      </c>
      <c r="B77" s="418">
        <v>5.1402208733966592</v>
      </c>
      <c r="C77" s="418">
        <v>0.65668852356114948</v>
      </c>
      <c r="D77" s="418">
        <v>1.3584176314986089E-2</v>
      </c>
      <c r="E77" s="418">
        <v>5.0492981796075123</v>
      </c>
      <c r="F77" s="418">
        <v>1.0978535243782539</v>
      </c>
      <c r="G77" s="418">
        <v>0.63698786785431494</v>
      </c>
      <c r="H77" s="419">
        <v>692.72536489294851</v>
      </c>
      <c r="I77" s="272">
        <v>1.131111111111111E-2</v>
      </c>
      <c r="J77" s="268">
        <v>5.0704980842911883E-3</v>
      </c>
    </row>
    <row r="78" spans="1:10" x14ac:dyDescent="0.25">
      <c r="A78" s="200" t="s">
        <v>331</v>
      </c>
      <c r="B78" s="418">
        <v>5.1402208733966592</v>
      </c>
      <c r="C78" s="418">
        <v>0.65668852356114948</v>
      </c>
      <c r="D78" s="418">
        <v>1.3584176314986089E-2</v>
      </c>
      <c r="E78" s="418">
        <v>5.0492981796075123</v>
      </c>
      <c r="F78" s="418">
        <v>1.0978535243782539</v>
      </c>
      <c r="G78" s="418">
        <v>0.63698786785431494</v>
      </c>
      <c r="H78" s="419">
        <v>692.72536489294851</v>
      </c>
      <c r="I78" s="272">
        <v>1.131111111111111E-2</v>
      </c>
      <c r="J78" s="268">
        <v>5.0704980842911883E-3</v>
      </c>
    </row>
    <row r="79" spans="1:10" x14ac:dyDescent="0.25">
      <c r="A79" s="200" t="s">
        <v>332</v>
      </c>
      <c r="B79" s="271">
        <v>5.1984725916407744</v>
      </c>
      <c r="C79" s="271">
        <v>0.65397060268435736</v>
      </c>
      <c r="D79" s="273">
        <v>1.3603086884239791E-2</v>
      </c>
      <c r="E79" s="271">
        <v>3.7459993087926668</v>
      </c>
      <c r="F79" s="271">
        <v>0.78206527084925881</v>
      </c>
      <c r="G79" s="271">
        <v>0.63435148460382673</v>
      </c>
      <c r="H79" s="274">
        <v>693.66806505025738</v>
      </c>
      <c r="I79" s="272">
        <v>1.131111111111111E-2</v>
      </c>
      <c r="J79" s="268">
        <v>5.0704980842911883E-3</v>
      </c>
    </row>
    <row r="80" spans="1:10" x14ac:dyDescent="0.25">
      <c r="A80" s="200" t="s">
        <v>333</v>
      </c>
      <c r="B80" s="271">
        <v>5.1984724784331089</v>
      </c>
      <c r="C80" s="271">
        <v>0.65397062382492321</v>
      </c>
      <c r="D80" s="273">
        <v>1.3603088252952457E-2</v>
      </c>
      <c r="E80" s="271">
        <v>3.7459985483292559</v>
      </c>
      <c r="F80" s="271">
        <v>0.78206516279577309</v>
      </c>
      <c r="G80" s="271">
        <v>0.63435150511017546</v>
      </c>
      <c r="H80" s="274">
        <v>693.66809703617366</v>
      </c>
      <c r="I80" s="272">
        <v>1.131111111111111E-2</v>
      </c>
      <c r="J80" s="268">
        <v>5.0704980842911883E-3</v>
      </c>
    </row>
    <row r="81" spans="1:10" x14ac:dyDescent="0.25">
      <c r="A81" s="200" t="s">
        <v>334</v>
      </c>
      <c r="B81" s="271">
        <v>5.6778985410058871</v>
      </c>
      <c r="C81" s="271">
        <v>0.94805491671630093</v>
      </c>
      <c r="D81" s="273">
        <v>1.3576034093694589E-2</v>
      </c>
      <c r="E81" s="271">
        <v>6.302364540782234</v>
      </c>
      <c r="F81" s="271">
        <v>1.2377993070935149</v>
      </c>
      <c r="G81" s="271">
        <v>0.91961326921481201</v>
      </c>
      <c r="H81" s="274">
        <v>692.31971050018922</v>
      </c>
      <c r="I81" s="272">
        <v>1.131111111111111E-2</v>
      </c>
      <c r="J81" s="268">
        <v>5.0704980842911883E-3</v>
      </c>
    </row>
    <row r="82" spans="1:10" x14ac:dyDescent="0.25">
      <c r="A82" s="200" t="s">
        <v>335</v>
      </c>
      <c r="B82" s="271">
        <v>5.7345099287786461</v>
      </c>
      <c r="C82" s="271">
        <v>1.0574242399229805</v>
      </c>
      <c r="D82" s="273">
        <v>1.3335655229314521E-2</v>
      </c>
      <c r="E82" s="271">
        <v>7.0249001249074752</v>
      </c>
      <c r="F82" s="271">
        <v>1.2919333480064821</v>
      </c>
      <c r="G82" s="271">
        <v>1.0257015127252911</v>
      </c>
      <c r="H82" s="274">
        <v>692.16163644087737</v>
      </c>
      <c r="I82" s="272">
        <v>1.131111111111111E-2</v>
      </c>
      <c r="J82" s="268">
        <v>5.0704980842911883E-3</v>
      </c>
    </row>
    <row r="83" spans="1:10" x14ac:dyDescent="0.25">
      <c r="A83" s="200" t="s">
        <v>336</v>
      </c>
      <c r="B83" s="271">
        <v>5.5644978347297727</v>
      </c>
      <c r="C83" s="271">
        <v>0.63682628055646162</v>
      </c>
      <c r="D83" s="273">
        <v>1.2019275038653875E-2</v>
      </c>
      <c r="E83" s="271">
        <v>3.5191128631912609</v>
      </c>
      <c r="F83" s="271">
        <v>0.92114661918792062</v>
      </c>
      <c r="G83" s="271">
        <v>0.61772149213976768</v>
      </c>
      <c r="H83" s="274">
        <v>623.80768718652189</v>
      </c>
      <c r="I83" s="272">
        <v>1.131111111111111E-2</v>
      </c>
      <c r="J83" s="268">
        <v>5.0704980842911883E-3</v>
      </c>
    </row>
    <row r="84" spans="1:10" x14ac:dyDescent="0.25">
      <c r="A84" s="200" t="s">
        <v>337</v>
      </c>
      <c r="B84" s="271">
        <v>5.2471706703882166</v>
      </c>
      <c r="C84" s="271">
        <v>0.52120636388849817</v>
      </c>
      <c r="D84" s="271">
        <v>1.1816465788553374E-2</v>
      </c>
      <c r="E84" s="271">
        <v>2.9710497901159649</v>
      </c>
      <c r="F84" s="271">
        <v>0.81945486266674339</v>
      </c>
      <c r="G84" s="271">
        <v>0.50557017297184315</v>
      </c>
      <c r="H84" s="274">
        <v>624.10904052747128</v>
      </c>
      <c r="I84" s="272">
        <v>1.131111111111111E-2</v>
      </c>
      <c r="J84" s="268">
        <v>5.0704980842911883E-3</v>
      </c>
    </row>
    <row r="85" spans="1:10" x14ac:dyDescent="0.25">
      <c r="A85" s="518" t="s">
        <v>328</v>
      </c>
      <c r="B85" s="204"/>
      <c r="C85" s="204"/>
      <c r="D85" s="204"/>
      <c r="E85" s="204"/>
      <c r="F85" s="204"/>
      <c r="G85" s="204"/>
      <c r="H85" s="184"/>
      <c r="I85" s="266"/>
      <c r="J85" s="267"/>
    </row>
    <row r="86" spans="1:10" x14ac:dyDescent="0.25">
      <c r="A86" s="519" t="s">
        <v>339</v>
      </c>
      <c r="B86" s="182"/>
      <c r="C86" s="182"/>
      <c r="D86" s="183"/>
      <c r="E86" s="182"/>
      <c r="F86" s="182"/>
      <c r="G86" s="182"/>
      <c r="H86" s="184"/>
      <c r="I86" s="201"/>
      <c r="J86" s="24"/>
    </row>
    <row r="87" spans="1:10" ht="18" x14ac:dyDescent="0.25">
      <c r="A87" s="484" t="s">
        <v>352</v>
      </c>
      <c r="B87" s="480"/>
      <c r="C87" s="480"/>
      <c r="D87" s="480"/>
      <c r="E87" s="480"/>
      <c r="F87" s="480"/>
      <c r="G87" s="480"/>
      <c r="H87" s="480"/>
      <c r="I87" s="480"/>
      <c r="J87" s="483"/>
    </row>
    <row r="88" spans="1:10" x14ac:dyDescent="0.25">
      <c r="A88" s="567" t="s">
        <v>25</v>
      </c>
      <c r="B88" s="569" t="s">
        <v>9</v>
      </c>
      <c r="C88" s="570"/>
      <c r="D88" s="570"/>
      <c r="E88" s="570"/>
      <c r="F88" s="570"/>
      <c r="G88" s="570"/>
      <c r="H88" s="570"/>
      <c r="I88" s="570"/>
      <c r="J88" s="571"/>
    </row>
    <row r="89" spans="1:10" x14ac:dyDescent="0.25">
      <c r="A89" s="568"/>
      <c r="B89" s="180" t="s">
        <v>151</v>
      </c>
      <c r="C89" s="180" t="s">
        <v>11</v>
      </c>
      <c r="D89" s="193" t="s">
        <v>12</v>
      </c>
      <c r="E89" s="180" t="s">
        <v>13</v>
      </c>
      <c r="F89" s="180" t="s">
        <v>41</v>
      </c>
      <c r="G89" s="180" t="s">
        <v>15</v>
      </c>
      <c r="H89" s="194" t="s">
        <v>16</v>
      </c>
      <c r="I89" s="195" t="s">
        <v>152</v>
      </c>
      <c r="J89" s="195" t="s">
        <v>155</v>
      </c>
    </row>
    <row r="90" spans="1:10" x14ac:dyDescent="0.25">
      <c r="A90" s="522" t="s">
        <v>327</v>
      </c>
      <c r="B90" s="196"/>
      <c r="C90" s="196"/>
      <c r="D90" s="197"/>
      <c r="E90" s="196"/>
      <c r="F90" s="196"/>
      <c r="G90" s="196"/>
      <c r="H90" s="198"/>
      <c r="I90" s="199"/>
      <c r="J90" s="199"/>
    </row>
    <row r="91" spans="1:10" x14ac:dyDescent="0.25">
      <c r="A91" s="200" t="s">
        <v>330</v>
      </c>
      <c r="B91" s="418">
        <v>5.1402206176811918</v>
      </c>
      <c r="C91" s="418">
        <v>0.65668863485084217</v>
      </c>
      <c r="D91" s="418">
        <v>1.3584176867779697E-2</v>
      </c>
      <c r="E91" s="418">
        <v>5.0492985979196652</v>
      </c>
      <c r="F91" s="418">
        <v>1.097853793468462</v>
      </c>
      <c r="G91" s="418">
        <v>0.63698797580531674</v>
      </c>
      <c r="H91" s="419">
        <v>692.72548061858538</v>
      </c>
      <c r="I91" s="272">
        <v>1.131111111111111E-2</v>
      </c>
      <c r="J91" s="268">
        <v>5.0704980842911883E-3</v>
      </c>
    </row>
    <row r="92" spans="1:10" x14ac:dyDescent="0.25">
      <c r="A92" s="200" t="s">
        <v>331</v>
      </c>
      <c r="B92" s="418">
        <v>5.1402206176811918</v>
      </c>
      <c r="C92" s="418">
        <v>0.65668863485084217</v>
      </c>
      <c r="D92" s="418">
        <v>1.3584176867779697E-2</v>
      </c>
      <c r="E92" s="418">
        <v>5.0492985979196652</v>
      </c>
      <c r="F92" s="418">
        <v>1.097853793468462</v>
      </c>
      <c r="G92" s="418">
        <v>0.63698797580531674</v>
      </c>
      <c r="H92" s="419">
        <v>692.72548061858538</v>
      </c>
      <c r="I92" s="272">
        <v>1.131111111111111E-2</v>
      </c>
      <c r="J92" s="268">
        <v>5.0704980842911883E-3</v>
      </c>
    </row>
    <row r="93" spans="1:10" x14ac:dyDescent="0.25">
      <c r="A93" s="200" t="s">
        <v>332</v>
      </c>
      <c r="B93" s="271">
        <v>5.1984726952784692</v>
      </c>
      <c r="C93" s="271">
        <v>0.65397071769810255</v>
      </c>
      <c r="D93" s="273">
        <v>1.360308970292916E-2</v>
      </c>
      <c r="E93" s="271">
        <v>3.7460001792634143</v>
      </c>
      <c r="F93" s="271">
        <v>0.78206550026985422</v>
      </c>
      <c r="G93" s="271">
        <v>0.63435159616715941</v>
      </c>
      <c r="H93" s="274">
        <v>693.66811669501396</v>
      </c>
      <c r="I93" s="272">
        <v>1.131111111111111E-2</v>
      </c>
      <c r="J93" s="268">
        <v>5.0704980842911883E-3</v>
      </c>
    </row>
    <row r="94" spans="1:10" x14ac:dyDescent="0.25">
      <c r="A94" s="200" t="s">
        <v>333</v>
      </c>
      <c r="B94" s="271">
        <v>5.1984722218904107</v>
      </c>
      <c r="C94" s="271">
        <v>0.65397049619900771</v>
      </c>
      <c r="D94" s="273">
        <v>1.3603087375111074E-2</v>
      </c>
      <c r="E94" s="271">
        <v>3.7459987659718132</v>
      </c>
      <c r="F94" s="271">
        <v>0.78206506096015949</v>
      </c>
      <c r="G94" s="271">
        <v>0.63435138131303737</v>
      </c>
      <c r="H94" s="274">
        <v>693.66807733502924</v>
      </c>
      <c r="I94" s="272">
        <v>1.131111111111111E-2</v>
      </c>
      <c r="J94" s="268">
        <v>5.0704980842911883E-3</v>
      </c>
    </row>
    <row r="95" spans="1:10" x14ac:dyDescent="0.25">
      <c r="A95" s="200" t="s">
        <v>334</v>
      </c>
      <c r="B95" s="271">
        <v>5.6779007065150227</v>
      </c>
      <c r="C95" s="271">
        <v>0.94805517408706153</v>
      </c>
      <c r="D95" s="273">
        <v>1.357603650983989E-2</v>
      </c>
      <c r="E95" s="271">
        <v>6.3023649092313958</v>
      </c>
      <c r="F95" s="271">
        <v>1.2377997868274357</v>
      </c>
      <c r="G95" s="271">
        <v>0.91961351886444986</v>
      </c>
      <c r="H95" s="274">
        <v>692.31968444313748</v>
      </c>
      <c r="I95" s="272">
        <v>1.131111111111111E-2</v>
      </c>
      <c r="J95" s="268">
        <v>5.0704980842911883E-3</v>
      </c>
    </row>
    <row r="96" spans="1:10" x14ac:dyDescent="0.25">
      <c r="A96" s="200" t="s">
        <v>335</v>
      </c>
      <c r="B96" s="271">
        <v>5.7345089593879495</v>
      </c>
      <c r="C96" s="271">
        <v>1.0574240036087093</v>
      </c>
      <c r="D96" s="273">
        <v>1.3335656156347603E-2</v>
      </c>
      <c r="E96" s="271">
        <v>7.0249010577381554</v>
      </c>
      <c r="F96" s="271">
        <v>1.2919331770942755</v>
      </c>
      <c r="G96" s="271">
        <v>1.025701283500448</v>
      </c>
      <c r="H96" s="274">
        <v>692.16164355737851</v>
      </c>
      <c r="I96" s="272">
        <v>1.131111111111111E-2</v>
      </c>
      <c r="J96" s="268">
        <v>5.0704980842911883E-3</v>
      </c>
    </row>
    <row r="97" spans="1:10" x14ac:dyDescent="0.25">
      <c r="A97" s="200" t="s">
        <v>336</v>
      </c>
      <c r="B97" s="271">
        <v>5.5644960560382968</v>
      </c>
      <c r="C97" s="271">
        <v>0.63682629361538878</v>
      </c>
      <c r="D97" s="273">
        <v>1.2019273052046784E-2</v>
      </c>
      <c r="E97" s="271">
        <v>3.5191121293393652</v>
      </c>
      <c r="F97" s="271">
        <v>0.92114649714442109</v>
      </c>
      <c r="G97" s="271">
        <v>0.61772150480692711</v>
      </c>
      <c r="H97" s="274">
        <v>623.80767819057951</v>
      </c>
      <c r="I97" s="272">
        <v>1.131111111111111E-2</v>
      </c>
      <c r="J97" s="268">
        <v>5.0704980842911883E-3</v>
      </c>
    </row>
    <row r="98" spans="1:10" x14ac:dyDescent="0.25">
      <c r="A98" s="200" t="s">
        <v>337</v>
      </c>
      <c r="B98" s="271">
        <v>5.2471701586066182</v>
      </c>
      <c r="C98" s="271">
        <v>0.52120644236756819</v>
      </c>
      <c r="D98" s="271">
        <v>1.1816464857491863E-2</v>
      </c>
      <c r="E98" s="271">
        <v>2.9710499816763414</v>
      </c>
      <c r="F98" s="271">
        <v>0.81945489004491134</v>
      </c>
      <c r="G98" s="271">
        <v>0.50557024909654102</v>
      </c>
      <c r="H98" s="274">
        <v>624.1091165899519</v>
      </c>
      <c r="I98" s="272">
        <v>1.131111111111111E-2</v>
      </c>
      <c r="J98" s="268">
        <v>5.0704980842911883E-3</v>
      </c>
    </row>
    <row r="99" spans="1:10" x14ac:dyDescent="0.25">
      <c r="A99" s="518" t="s">
        <v>328</v>
      </c>
      <c r="B99" s="204"/>
      <c r="C99" s="204"/>
      <c r="D99" s="204"/>
      <c r="E99" s="204"/>
      <c r="F99" s="204"/>
      <c r="G99" s="204"/>
      <c r="H99" s="184"/>
      <c r="I99" s="266"/>
      <c r="J99" s="267"/>
    </row>
    <row r="100" spans="1:10" x14ac:dyDescent="0.25">
      <c r="A100" s="519" t="s">
        <v>339</v>
      </c>
      <c r="B100" s="182"/>
      <c r="C100" s="182"/>
      <c r="D100" s="183"/>
      <c r="E100" s="182"/>
      <c r="F100" s="182"/>
      <c r="G100" s="182"/>
      <c r="H100" s="184"/>
      <c r="I100" s="201"/>
      <c r="J100" s="24"/>
    </row>
    <row r="101" spans="1:10" ht="18" x14ac:dyDescent="0.25">
      <c r="A101" s="484" t="s">
        <v>353</v>
      </c>
      <c r="B101" s="480"/>
      <c r="C101" s="480"/>
      <c r="D101" s="480"/>
      <c r="E101" s="480"/>
      <c r="F101" s="480"/>
      <c r="G101" s="480"/>
      <c r="H101" s="480"/>
      <c r="I101" s="480"/>
      <c r="J101" s="483"/>
    </row>
    <row r="102" spans="1:10" x14ac:dyDescent="0.25">
      <c r="A102" s="567" t="s">
        <v>25</v>
      </c>
      <c r="B102" s="569" t="s">
        <v>9</v>
      </c>
      <c r="C102" s="570"/>
      <c r="D102" s="570"/>
      <c r="E102" s="570"/>
      <c r="F102" s="570"/>
      <c r="G102" s="570"/>
      <c r="H102" s="570"/>
      <c r="I102" s="570"/>
      <c r="J102" s="571"/>
    </row>
    <row r="103" spans="1:10" x14ac:dyDescent="0.25">
      <c r="A103" s="568"/>
      <c r="B103" s="180" t="s">
        <v>151</v>
      </c>
      <c r="C103" s="180" t="s">
        <v>11</v>
      </c>
      <c r="D103" s="193" t="s">
        <v>12</v>
      </c>
      <c r="E103" s="180" t="s">
        <v>13</v>
      </c>
      <c r="F103" s="180" t="s">
        <v>41</v>
      </c>
      <c r="G103" s="180" t="s">
        <v>15</v>
      </c>
      <c r="H103" s="194" t="s">
        <v>16</v>
      </c>
      <c r="I103" s="195" t="s">
        <v>152</v>
      </c>
      <c r="J103" s="195" t="s">
        <v>155</v>
      </c>
    </row>
    <row r="104" spans="1:10" x14ac:dyDescent="0.25">
      <c r="A104" s="522" t="s">
        <v>327</v>
      </c>
      <c r="B104" s="196"/>
      <c r="C104" s="196"/>
      <c r="D104" s="197"/>
      <c r="E104" s="196"/>
      <c r="F104" s="196"/>
      <c r="G104" s="196"/>
      <c r="H104" s="198"/>
      <c r="I104" s="199"/>
      <c r="J104" s="199"/>
    </row>
    <row r="105" spans="1:10" x14ac:dyDescent="0.25">
      <c r="A105" s="200" t="s">
        <v>330</v>
      </c>
      <c r="B105" s="418">
        <v>5.1402211678173666</v>
      </c>
      <c r="C105" s="418">
        <v>0.65668846880770382</v>
      </c>
      <c r="D105" s="418">
        <v>1.3584176403401949E-2</v>
      </c>
      <c r="E105" s="418">
        <v>5.0492978176828158</v>
      </c>
      <c r="F105" s="418">
        <v>1.0978535844647077</v>
      </c>
      <c r="G105" s="418">
        <v>0.63698781474347266</v>
      </c>
      <c r="H105" s="419">
        <v>692.72545701878028</v>
      </c>
      <c r="I105" s="272">
        <v>1.131111111111111E-2</v>
      </c>
      <c r="J105" s="268">
        <v>5.0704980842911883E-3</v>
      </c>
    </row>
    <row r="106" spans="1:10" x14ac:dyDescent="0.25">
      <c r="A106" s="200" t="s">
        <v>331</v>
      </c>
      <c r="B106" s="418">
        <v>5.1402211678173666</v>
      </c>
      <c r="C106" s="418">
        <v>0.65668846880770382</v>
      </c>
      <c r="D106" s="418">
        <v>1.3584176403401949E-2</v>
      </c>
      <c r="E106" s="418">
        <v>5.0492978176828158</v>
      </c>
      <c r="F106" s="418">
        <v>1.0978535844647077</v>
      </c>
      <c r="G106" s="418">
        <v>0.63698781474347266</v>
      </c>
      <c r="H106" s="419">
        <v>692.72545701878028</v>
      </c>
      <c r="I106" s="272">
        <v>1.131111111111111E-2</v>
      </c>
      <c r="J106" s="268">
        <v>5.0704980842911883E-3</v>
      </c>
    </row>
    <row r="107" spans="1:10" x14ac:dyDescent="0.25">
      <c r="A107" s="200" t="s">
        <v>332</v>
      </c>
      <c r="B107" s="271">
        <v>5.1984724228261836</v>
      </c>
      <c r="C107" s="271">
        <v>0.65397064294259066</v>
      </c>
      <c r="D107" s="273">
        <v>1.360308805755084E-2</v>
      </c>
      <c r="E107" s="271">
        <v>3.7459987494730811</v>
      </c>
      <c r="F107" s="271">
        <v>0.78206523378391057</v>
      </c>
      <c r="G107" s="271">
        <v>0.63435152365431291</v>
      </c>
      <c r="H107" s="274">
        <v>693.66816884697232</v>
      </c>
      <c r="I107" s="272">
        <v>1.131111111111111E-2</v>
      </c>
      <c r="J107" s="268">
        <v>5.0704980842911883E-3</v>
      </c>
    </row>
    <row r="108" spans="1:10" x14ac:dyDescent="0.25">
      <c r="A108" s="200" t="s">
        <v>333</v>
      </c>
      <c r="B108" s="271">
        <v>5.1984726622170729</v>
      </c>
      <c r="C108" s="271">
        <v>0.65397066309520335</v>
      </c>
      <c r="D108" s="273">
        <v>1.3603088856182549E-2</v>
      </c>
      <c r="E108" s="271">
        <v>3.7459995506682713</v>
      </c>
      <c r="F108" s="271">
        <v>0.78206545894925261</v>
      </c>
      <c r="G108" s="271">
        <v>0.63435154320234732</v>
      </c>
      <c r="H108" s="274">
        <v>693.66804692859375</v>
      </c>
      <c r="I108" s="272">
        <v>1.131111111111111E-2</v>
      </c>
      <c r="J108" s="268">
        <v>5.0704980842911883E-3</v>
      </c>
    </row>
    <row r="109" spans="1:10" x14ac:dyDescent="0.25">
      <c r="A109" s="200" t="s">
        <v>334</v>
      </c>
      <c r="B109" s="271">
        <v>5.6778997928433421</v>
      </c>
      <c r="C109" s="271">
        <v>0.94805516504770093</v>
      </c>
      <c r="D109" s="273">
        <v>1.3576036718953247E-2</v>
      </c>
      <c r="E109" s="271">
        <v>6.3023654740444073</v>
      </c>
      <c r="F109" s="271">
        <v>1.2377993515874683</v>
      </c>
      <c r="G109" s="271">
        <v>0.91961351009627001</v>
      </c>
      <c r="H109" s="274">
        <v>692.31964108259001</v>
      </c>
      <c r="I109" s="272">
        <v>1.131111111111111E-2</v>
      </c>
      <c r="J109" s="268">
        <v>5.0704980842911883E-3</v>
      </c>
    </row>
    <row r="110" spans="1:10" x14ac:dyDescent="0.25">
      <c r="A110" s="200" t="s">
        <v>335</v>
      </c>
      <c r="B110" s="271">
        <v>5.7345085866992944</v>
      </c>
      <c r="C110" s="271">
        <v>1.0574240056823756</v>
      </c>
      <c r="D110" s="273">
        <v>1.3335656462587419E-2</v>
      </c>
      <c r="E110" s="271">
        <v>7.0249014196982627</v>
      </c>
      <c r="F110" s="271">
        <v>1.2919333108660742</v>
      </c>
      <c r="G110" s="271">
        <v>1.0257012855119043</v>
      </c>
      <c r="H110" s="274">
        <v>692.16158135155479</v>
      </c>
      <c r="I110" s="272">
        <v>1.131111111111111E-2</v>
      </c>
      <c r="J110" s="268">
        <v>5.0704980842911883E-3</v>
      </c>
    </row>
    <row r="111" spans="1:10" x14ac:dyDescent="0.25">
      <c r="A111" s="200" t="s">
        <v>336</v>
      </c>
      <c r="B111" s="271">
        <v>5.5644968440193177</v>
      </c>
      <c r="C111" s="271">
        <v>0.63682631821041591</v>
      </c>
      <c r="D111" s="273">
        <v>1.2019273291697238E-2</v>
      </c>
      <c r="E111" s="271">
        <v>3.5191132992928522</v>
      </c>
      <c r="F111" s="271">
        <v>0.92114630862985225</v>
      </c>
      <c r="G111" s="271">
        <v>0.61772152866410335</v>
      </c>
      <c r="H111" s="274">
        <v>623.80769654669768</v>
      </c>
      <c r="I111" s="272">
        <v>1.131111111111111E-2</v>
      </c>
      <c r="J111" s="268">
        <v>5.0704980842911883E-3</v>
      </c>
    </row>
    <row r="112" spans="1:10" x14ac:dyDescent="0.25">
      <c r="A112" s="200" t="s">
        <v>337</v>
      </c>
      <c r="B112" s="271">
        <v>5.2471718141139618</v>
      </c>
      <c r="C112" s="271">
        <v>0.5212065176854388</v>
      </c>
      <c r="D112" s="271">
        <v>1.1816466798648043E-2</v>
      </c>
      <c r="E112" s="271">
        <v>2.9710506838080013</v>
      </c>
      <c r="F112" s="271">
        <v>0.81945505485427039</v>
      </c>
      <c r="G112" s="271">
        <v>0.50557032215487574</v>
      </c>
      <c r="H112" s="274">
        <v>624.10913151450802</v>
      </c>
      <c r="I112" s="272">
        <v>1.131111111111111E-2</v>
      </c>
      <c r="J112" s="268">
        <v>5.0704980842911883E-3</v>
      </c>
    </row>
    <row r="113" spans="1:10" x14ac:dyDescent="0.25">
      <c r="A113" s="518" t="s">
        <v>328</v>
      </c>
      <c r="B113" s="204"/>
      <c r="C113" s="204"/>
      <c r="D113" s="204"/>
      <c r="E113" s="204"/>
      <c r="F113" s="204"/>
      <c r="G113" s="204"/>
      <c r="H113" s="184"/>
      <c r="I113" s="266"/>
      <c r="J113" s="267"/>
    </row>
    <row r="114" spans="1:10" x14ac:dyDescent="0.25">
      <c r="A114" s="519" t="s">
        <v>339</v>
      </c>
      <c r="B114" s="182"/>
      <c r="C114" s="182"/>
      <c r="D114" s="183"/>
      <c r="E114" s="182"/>
      <c r="F114" s="182"/>
      <c r="G114" s="182"/>
      <c r="H114" s="184"/>
      <c r="I114" s="201"/>
      <c r="J114" s="24"/>
    </row>
    <row r="115" spans="1:10" ht="18" x14ac:dyDescent="0.25">
      <c r="A115" s="484" t="s">
        <v>354</v>
      </c>
      <c r="B115" s="480"/>
      <c r="C115" s="480"/>
      <c r="D115" s="480"/>
      <c r="E115" s="480"/>
      <c r="F115" s="480"/>
      <c r="G115" s="480"/>
      <c r="H115" s="480"/>
      <c r="I115" s="480"/>
      <c r="J115" s="483"/>
    </row>
    <row r="116" spans="1:10" x14ac:dyDescent="0.25">
      <c r="A116" s="567" t="s">
        <v>25</v>
      </c>
      <c r="B116" s="569" t="s">
        <v>9</v>
      </c>
      <c r="C116" s="570"/>
      <c r="D116" s="570"/>
      <c r="E116" s="570"/>
      <c r="F116" s="570"/>
      <c r="G116" s="570"/>
      <c r="H116" s="570"/>
      <c r="I116" s="570"/>
      <c r="J116" s="571"/>
    </row>
    <row r="117" spans="1:10" x14ac:dyDescent="0.25">
      <c r="A117" s="568"/>
      <c r="B117" s="180" t="s">
        <v>151</v>
      </c>
      <c r="C117" s="180" t="s">
        <v>11</v>
      </c>
      <c r="D117" s="193" t="s">
        <v>12</v>
      </c>
      <c r="E117" s="180" t="s">
        <v>13</v>
      </c>
      <c r="F117" s="180" t="s">
        <v>41</v>
      </c>
      <c r="G117" s="180" t="s">
        <v>15</v>
      </c>
      <c r="H117" s="194" t="s">
        <v>16</v>
      </c>
      <c r="I117" s="195" t="s">
        <v>152</v>
      </c>
      <c r="J117" s="195" t="s">
        <v>155</v>
      </c>
    </row>
    <row r="118" spans="1:10" x14ac:dyDescent="0.25">
      <c r="A118" s="522" t="s">
        <v>327</v>
      </c>
      <c r="B118" s="196"/>
      <c r="C118" s="196"/>
      <c r="D118" s="197"/>
      <c r="E118" s="196"/>
      <c r="F118" s="196"/>
      <c r="G118" s="196"/>
      <c r="H118" s="198"/>
      <c r="I118" s="199"/>
      <c r="J118" s="199"/>
    </row>
    <row r="119" spans="1:10" x14ac:dyDescent="0.25">
      <c r="A119" s="200" t="s">
        <v>330</v>
      </c>
      <c r="B119" s="418">
        <v>5.1402206327188456</v>
      </c>
      <c r="C119" s="418">
        <v>0.65668849850018851</v>
      </c>
      <c r="D119" s="418">
        <v>1.3584177055234549E-2</v>
      </c>
      <c r="E119" s="418">
        <v>5.0492976399607352</v>
      </c>
      <c r="F119" s="418">
        <v>1.0978535805228256</v>
      </c>
      <c r="G119" s="418">
        <v>0.63698784354518279</v>
      </c>
      <c r="H119" s="419">
        <v>692.72538258343411</v>
      </c>
      <c r="I119" s="272">
        <v>1.131111111111111E-2</v>
      </c>
      <c r="J119" s="268">
        <v>5.0704980842911883E-3</v>
      </c>
    </row>
    <row r="120" spans="1:10" x14ac:dyDescent="0.25">
      <c r="A120" s="200" t="s">
        <v>331</v>
      </c>
      <c r="B120" s="418">
        <v>5.1402206327188456</v>
      </c>
      <c r="C120" s="418">
        <v>0.65668849850018851</v>
      </c>
      <c r="D120" s="418">
        <v>1.3584177055234549E-2</v>
      </c>
      <c r="E120" s="418">
        <v>5.0492976399607352</v>
      </c>
      <c r="F120" s="418">
        <v>1.0978535805228256</v>
      </c>
      <c r="G120" s="418">
        <v>0.63698784354518279</v>
      </c>
      <c r="H120" s="419">
        <v>692.72538258343411</v>
      </c>
      <c r="I120" s="272">
        <v>1.131111111111111E-2</v>
      </c>
      <c r="J120" s="268">
        <v>5.0704980842911883E-3</v>
      </c>
    </row>
    <row r="121" spans="1:10" x14ac:dyDescent="0.25">
      <c r="A121" s="200" t="s">
        <v>332</v>
      </c>
      <c r="B121" s="271">
        <v>5.1984728738346737</v>
      </c>
      <c r="C121" s="271">
        <v>0.65397070285787329</v>
      </c>
      <c r="D121" s="273">
        <v>1.3603089338921903E-2</v>
      </c>
      <c r="E121" s="271">
        <v>3.7459993104627549</v>
      </c>
      <c r="F121" s="271">
        <v>0.78206523986416576</v>
      </c>
      <c r="G121" s="271">
        <v>0.63435158177213702</v>
      </c>
      <c r="H121" s="274">
        <v>693.66812404771997</v>
      </c>
      <c r="I121" s="272">
        <v>1.131111111111111E-2</v>
      </c>
      <c r="J121" s="268">
        <v>5.0704980842911883E-3</v>
      </c>
    </row>
    <row r="122" spans="1:10" x14ac:dyDescent="0.25">
      <c r="A122" s="200" t="s">
        <v>333</v>
      </c>
      <c r="B122" s="271">
        <v>5.1984725592750616</v>
      </c>
      <c r="C122" s="271">
        <v>0.65397068337562148</v>
      </c>
      <c r="D122" s="273">
        <v>1.360308937049123E-2</v>
      </c>
      <c r="E122" s="271">
        <v>3.7459997701829915</v>
      </c>
      <c r="F122" s="271">
        <v>0.7820652864673675</v>
      </c>
      <c r="G122" s="271">
        <v>0.63435156287435279</v>
      </c>
      <c r="H122" s="274">
        <v>693.66818642926125</v>
      </c>
      <c r="I122" s="272">
        <v>1.131111111111111E-2</v>
      </c>
      <c r="J122" s="268">
        <v>5.0704980842911883E-3</v>
      </c>
    </row>
    <row r="123" spans="1:10" x14ac:dyDescent="0.25">
      <c r="A123" s="200" t="s">
        <v>334</v>
      </c>
      <c r="B123" s="271">
        <v>5.6778989135144133</v>
      </c>
      <c r="C123" s="271">
        <v>0.94805468286341699</v>
      </c>
      <c r="D123" s="273">
        <v>1.3576037393371597E-2</v>
      </c>
      <c r="E123" s="271">
        <v>6.3023643846813959</v>
      </c>
      <c r="F123" s="271">
        <v>1.2377994009431628</v>
      </c>
      <c r="G123" s="271">
        <v>0.91961304237751451</v>
      </c>
      <c r="H123" s="274">
        <v>692.31963942690027</v>
      </c>
      <c r="I123" s="272">
        <v>1.131111111111111E-2</v>
      </c>
      <c r="J123" s="268">
        <v>5.0704980842911883E-3</v>
      </c>
    </row>
    <row r="124" spans="1:10" x14ac:dyDescent="0.25">
      <c r="A124" s="200" t="s">
        <v>335</v>
      </c>
      <c r="B124" s="271">
        <v>5.7345091318892267</v>
      </c>
      <c r="C124" s="271">
        <v>1.0574237934522885</v>
      </c>
      <c r="D124" s="273">
        <v>1.3335653837405998E-2</v>
      </c>
      <c r="E124" s="271">
        <v>7.0249001068570136</v>
      </c>
      <c r="F124" s="271">
        <v>1.291933306782385</v>
      </c>
      <c r="G124" s="271">
        <v>1.0257010796487198</v>
      </c>
      <c r="H124" s="274">
        <v>692.16164121642601</v>
      </c>
      <c r="I124" s="272">
        <v>1.131111111111111E-2</v>
      </c>
      <c r="J124" s="268">
        <v>5.0704980842911883E-3</v>
      </c>
    </row>
    <row r="125" spans="1:10" x14ac:dyDescent="0.25">
      <c r="A125" s="200" t="s">
        <v>336</v>
      </c>
      <c r="B125" s="271">
        <v>5.5644989244398202</v>
      </c>
      <c r="C125" s="271">
        <v>0.63682639743261116</v>
      </c>
      <c r="D125" s="273">
        <v>1.2019276479177251E-2</v>
      </c>
      <c r="E125" s="271">
        <v>3.5191131611960742</v>
      </c>
      <c r="F125" s="271">
        <v>0.92114662962787186</v>
      </c>
      <c r="G125" s="271">
        <v>0.61772160550963273</v>
      </c>
      <c r="H125" s="274">
        <v>623.80770802801794</v>
      </c>
      <c r="I125" s="272">
        <v>1.131111111111111E-2</v>
      </c>
      <c r="J125" s="268">
        <v>5.0704980842911883E-3</v>
      </c>
    </row>
    <row r="126" spans="1:10" x14ac:dyDescent="0.25">
      <c r="A126" s="200" t="s">
        <v>337</v>
      </c>
      <c r="B126" s="271">
        <v>5.2471706054644773</v>
      </c>
      <c r="C126" s="271">
        <v>0.52120647899598127</v>
      </c>
      <c r="D126" s="271">
        <v>1.1816467811860867E-2</v>
      </c>
      <c r="E126" s="271">
        <v>2.9710506556287659</v>
      </c>
      <c r="F126" s="271">
        <v>0.81945503268230646</v>
      </c>
      <c r="G126" s="271">
        <v>0.50557028462610176</v>
      </c>
      <c r="H126" s="274">
        <v>624.1091564632751</v>
      </c>
      <c r="I126" s="272">
        <v>1.131111111111111E-2</v>
      </c>
      <c r="J126" s="268">
        <v>5.0704980842911883E-3</v>
      </c>
    </row>
    <row r="127" spans="1:10" x14ac:dyDescent="0.25">
      <c r="A127" s="518" t="s">
        <v>328</v>
      </c>
      <c r="B127" s="204"/>
      <c r="C127" s="204"/>
      <c r="D127" s="204"/>
      <c r="E127" s="204"/>
      <c r="F127" s="204"/>
      <c r="G127" s="204"/>
      <c r="H127" s="184"/>
      <c r="I127" s="266"/>
      <c r="J127" s="267"/>
    </row>
    <row r="128" spans="1:10" x14ac:dyDescent="0.25">
      <c r="A128" s="519" t="s">
        <v>339</v>
      </c>
      <c r="B128" s="182"/>
      <c r="C128" s="182"/>
      <c r="D128" s="183"/>
      <c r="E128" s="182"/>
      <c r="F128" s="182"/>
      <c r="G128" s="182"/>
      <c r="H128" s="184"/>
      <c r="I128" s="201"/>
      <c r="J128" s="24"/>
    </row>
    <row r="130" spans="1:10" ht="15.75" x14ac:dyDescent="0.25">
      <c r="A130" s="481" t="s">
        <v>329</v>
      </c>
      <c r="B130" s="422"/>
      <c r="C130" s="422"/>
      <c r="D130" s="422"/>
      <c r="E130" s="423"/>
      <c r="F130" s="423"/>
      <c r="G130" s="423"/>
      <c r="H130" s="423"/>
      <c r="I130" s="423"/>
      <c r="J130" s="424"/>
    </row>
    <row r="131" spans="1:10" x14ac:dyDescent="0.25">
      <c r="A131" s="484" t="s">
        <v>389</v>
      </c>
      <c r="B131" s="485"/>
      <c r="C131" s="485"/>
      <c r="D131" s="485"/>
      <c r="E131" s="486"/>
      <c r="F131" s="486"/>
      <c r="G131" s="486"/>
      <c r="H131" s="486"/>
      <c r="I131" s="486"/>
      <c r="J131" s="487"/>
    </row>
    <row r="132" spans="1:10" x14ac:dyDescent="0.25">
      <c r="A132" s="560" t="s">
        <v>25</v>
      </c>
      <c r="B132" s="562" t="s">
        <v>9</v>
      </c>
      <c r="C132" s="563"/>
      <c r="D132" s="563"/>
      <c r="E132" s="563"/>
      <c r="F132" s="563"/>
      <c r="G132" s="563"/>
      <c r="H132" s="563"/>
      <c r="I132" s="563"/>
      <c r="J132" s="564"/>
    </row>
    <row r="133" spans="1:10" x14ac:dyDescent="0.25">
      <c r="A133" s="561"/>
      <c r="B133" s="65" t="s">
        <v>10</v>
      </c>
      <c r="C133" s="65" t="s">
        <v>11</v>
      </c>
      <c r="D133" s="65" t="s">
        <v>12</v>
      </c>
      <c r="E133" s="65" t="s">
        <v>13</v>
      </c>
      <c r="F133" s="65" t="s">
        <v>14</v>
      </c>
      <c r="G133" s="66" t="s">
        <v>15</v>
      </c>
      <c r="H133" s="66" t="s">
        <v>16</v>
      </c>
      <c r="I133" s="195" t="s">
        <v>152</v>
      </c>
      <c r="J133" s="195" t="s">
        <v>155</v>
      </c>
    </row>
    <row r="134" spans="1:10" x14ac:dyDescent="0.25">
      <c r="A134" s="520" t="s">
        <v>327</v>
      </c>
      <c r="B134" s="565"/>
      <c r="C134" s="566"/>
      <c r="D134" s="566"/>
      <c r="E134" s="566"/>
      <c r="F134" s="566"/>
      <c r="G134" s="566"/>
      <c r="H134" s="566"/>
      <c r="I134" s="566"/>
      <c r="J134" s="564"/>
    </row>
    <row r="135" spans="1:10" x14ac:dyDescent="0.25">
      <c r="A135" s="68" t="s">
        <v>342</v>
      </c>
      <c r="B135" s="269">
        <v>4.76</v>
      </c>
      <c r="C135" s="269">
        <v>0.28000000000000003</v>
      </c>
      <c r="D135" s="269">
        <v>0.01</v>
      </c>
      <c r="E135" s="269">
        <v>1.68</v>
      </c>
      <c r="F135" s="269">
        <v>0.3</v>
      </c>
      <c r="G135" s="269">
        <v>0.27</v>
      </c>
      <c r="H135" s="270">
        <v>589.45000000000005</v>
      </c>
      <c r="I135" s="272">
        <v>1.13111111111111E-2</v>
      </c>
      <c r="J135" s="268">
        <v>5.0704980842911883E-3</v>
      </c>
    </row>
    <row r="136" spans="1:10" x14ac:dyDescent="0.25">
      <c r="A136" s="68" t="s">
        <v>331</v>
      </c>
      <c r="B136" s="269">
        <v>4.76</v>
      </c>
      <c r="C136" s="269">
        <v>0.28000000000000003</v>
      </c>
      <c r="D136" s="269">
        <v>0.01</v>
      </c>
      <c r="E136" s="269">
        <v>1.68</v>
      </c>
      <c r="F136" s="269">
        <v>0.3</v>
      </c>
      <c r="G136" s="269">
        <v>0.27</v>
      </c>
      <c r="H136" s="270">
        <v>589.45000000000005</v>
      </c>
      <c r="I136" s="272">
        <v>1.131111111111111E-2</v>
      </c>
      <c r="J136" s="268">
        <v>5.0704980842911883E-3</v>
      </c>
    </row>
    <row r="137" spans="1:10" x14ac:dyDescent="0.25">
      <c r="A137" s="68" t="s">
        <v>332</v>
      </c>
      <c r="B137" s="269">
        <v>4.76</v>
      </c>
      <c r="C137" s="269">
        <v>0.28000000000000003</v>
      </c>
      <c r="D137" s="269">
        <v>0.01</v>
      </c>
      <c r="E137" s="269">
        <v>1.68</v>
      </c>
      <c r="F137" s="269">
        <v>0.3</v>
      </c>
      <c r="G137" s="269">
        <v>0.27</v>
      </c>
      <c r="H137" s="270">
        <v>589.45000000000005</v>
      </c>
      <c r="I137" s="272">
        <v>1.131111111111111E-2</v>
      </c>
      <c r="J137" s="268">
        <v>5.0704980842911883E-3</v>
      </c>
    </row>
    <row r="138" spans="1:10" x14ac:dyDescent="0.25">
      <c r="A138" s="68" t="s">
        <v>333</v>
      </c>
      <c r="B138" s="269">
        <v>4.76</v>
      </c>
      <c r="C138" s="269">
        <v>0.28000000000000003</v>
      </c>
      <c r="D138" s="269">
        <v>0.01</v>
      </c>
      <c r="E138" s="269">
        <v>1.68</v>
      </c>
      <c r="F138" s="269">
        <v>0.3</v>
      </c>
      <c r="G138" s="269">
        <v>0.27</v>
      </c>
      <c r="H138" s="270">
        <v>589.45000000000005</v>
      </c>
      <c r="I138" s="272">
        <v>1.131111111111111E-2</v>
      </c>
      <c r="J138" s="268">
        <v>5.0704980842911883E-3</v>
      </c>
    </row>
    <row r="139" spans="1:10" x14ac:dyDescent="0.25">
      <c r="A139" s="68" t="s">
        <v>334</v>
      </c>
      <c r="B139" s="269">
        <v>4.0999999999999996</v>
      </c>
      <c r="C139" s="269">
        <v>0.33</v>
      </c>
      <c r="D139" s="269">
        <v>0.01</v>
      </c>
      <c r="E139" s="269">
        <v>2.5499999999999998</v>
      </c>
      <c r="F139" s="269">
        <v>0.34</v>
      </c>
      <c r="G139" s="269">
        <v>0.32</v>
      </c>
      <c r="H139" s="270">
        <v>589.35</v>
      </c>
      <c r="I139" s="272">
        <v>1.131111111111111E-2</v>
      </c>
      <c r="J139" s="268">
        <v>5.0704980842911883E-3</v>
      </c>
    </row>
    <row r="140" spans="1:10" x14ac:dyDescent="0.25">
      <c r="A140" s="68" t="s">
        <v>335</v>
      </c>
      <c r="B140" s="269">
        <v>3.95</v>
      </c>
      <c r="C140" s="269">
        <v>0.35</v>
      </c>
      <c r="D140" s="269">
        <v>0.01</v>
      </c>
      <c r="E140" s="269">
        <v>2.3199999999999998</v>
      </c>
      <c r="F140" s="269">
        <v>0.34</v>
      </c>
      <c r="G140" s="269">
        <v>0.34</v>
      </c>
      <c r="H140" s="270">
        <v>589.37</v>
      </c>
      <c r="I140" s="272">
        <v>1.131111111111111E-2</v>
      </c>
      <c r="J140" s="268">
        <v>5.0704980842911883E-3</v>
      </c>
    </row>
    <row r="141" spans="1:10" x14ac:dyDescent="0.25">
      <c r="A141" s="68" t="s">
        <v>336</v>
      </c>
      <c r="B141" s="269">
        <v>3.32</v>
      </c>
      <c r="C141" s="269">
        <v>0.22</v>
      </c>
      <c r="D141" s="269">
        <v>0.01</v>
      </c>
      <c r="E141" s="269">
        <v>0.86</v>
      </c>
      <c r="F141" s="269">
        <v>0.27</v>
      </c>
      <c r="G141" s="269">
        <v>0.21</v>
      </c>
      <c r="H141" s="270">
        <v>530.25</v>
      </c>
      <c r="I141" s="272">
        <v>1.131111111111111E-2</v>
      </c>
      <c r="J141" s="268">
        <v>5.0704980842911883E-3</v>
      </c>
    </row>
    <row r="142" spans="1:10" x14ac:dyDescent="0.25">
      <c r="A142" s="68" t="s">
        <v>337</v>
      </c>
      <c r="B142" s="269">
        <v>3.03</v>
      </c>
      <c r="C142" s="269">
        <v>0.14000000000000001</v>
      </c>
      <c r="D142" s="269">
        <v>0.01</v>
      </c>
      <c r="E142" s="269">
        <v>0.66</v>
      </c>
      <c r="F142" s="269">
        <v>0.23</v>
      </c>
      <c r="G142" s="269">
        <v>0.14000000000000001</v>
      </c>
      <c r="H142" s="270">
        <v>530.35</v>
      </c>
      <c r="I142" s="272">
        <v>1.131111111111111E-2</v>
      </c>
      <c r="J142" s="268">
        <v>5.0704980842911883E-3</v>
      </c>
    </row>
    <row r="143" spans="1:10" x14ac:dyDescent="0.25">
      <c r="A143" s="68" t="s">
        <v>343</v>
      </c>
      <c r="B143" s="269">
        <v>3.92</v>
      </c>
      <c r="C143" s="269">
        <v>0.16</v>
      </c>
      <c r="D143" s="269">
        <v>0.01</v>
      </c>
      <c r="E143" s="269">
        <v>1.03</v>
      </c>
      <c r="F143" s="269">
        <v>0.22</v>
      </c>
      <c r="G143" s="269">
        <v>0.16</v>
      </c>
      <c r="H143" s="270">
        <v>530.38</v>
      </c>
      <c r="I143" s="272">
        <v>1.131111111111111E-2</v>
      </c>
      <c r="J143" s="268">
        <v>5.0704980842911883E-3</v>
      </c>
    </row>
    <row r="144" spans="1:10" x14ac:dyDescent="0.25">
      <c r="A144" s="68" t="s">
        <v>344</v>
      </c>
      <c r="B144" s="269">
        <v>3.93</v>
      </c>
      <c r="C144" s="269">
        <v>0.17</v>
      </c>
      <c r="D144" s="269">
        <v>0.01</v>
      </c>
      <c r="E144" s="269">
        <v>1.35</v>
      </c>
      <c r="F144" s="269">
        <v>0.21</v>
      </c>
      <c r="G144" s="269">
        <v>0.16</v>
      </c>
      <c r="H144" s="270">
        <v>530.41999999999996</v>
      </c>
      <c r="I144" s="272">
        <v>1.131111111111111E-2</v>
      </c>
      <c r="J144" s="268">
        <v>5.0704980842911883E-3</v>
      </c>
    </row>
    <row r="145" spans="1:10" x14ac:dyDescent="0.25">
      <c r="A145" s="68" t="s">
        <v>345</v>
      </c>
      <c r="B145" s="269">
        <v>5.45</v>
      </c>
      <c r="C145" s="269">
        <v>0.2</v>
      </c>
      <c r="D145" s="269">
        <v>0.01</v>
      </c>
      <c r="E145" s="269">
        <v>1.19</v>
      </c>
      <c r="F145" s="269">
        <v>0.35</v>
      </c>
      <c r="G145" s="269">
        <v>0.2</v>
      </c>
      <c r="H145" s="270">
        <v>530</v>
      </c>
      <c r="I145" s="272">
        <v>1.131111111111111E-2</v>
      </c>
      <c r="J145" s="268">
        <v>5.0704980842911883E-3</v>
      </c>
    </row>
    <row r="146" spans="1:10" x14ac:dyDescent="0.25">
      <c r="A146" s="68" t="s">
        <v>346</v>
      </c>
      <c r="B146" s="269">
        <v>5.45</v>
      </c>
      <c r="C146" s="269">
        <v>0.2</v>
      </c>
      <c r="D146" s="269">
        <v>0.01</v>
      </c>
      <c r="E146" s="269">
        <v>1.19</v>
      </c>
      <c r="F146" s="269">
        <v>0.35</v>
      </c>
      <c r="G146" s="269">
        <v>0.2</v>
      </c>
      <c r="H146" s="270">
        <v>530</v>
      </c>
      <c r="I146" s="272">
        <v>1.131111111111111E-2</v>
      </c>
      <c r="J146" s="268">
        <v>5.0704980842911883E-3</v>
      </c>
    </row>
    <row r="147" spans="1:10" x14ac:dyDescent="0.25">
      <c r="A147" s="68" t="s">
        <v>347</v>
      </c>
      <c r="B147" s="269">
        <v>5.45</v>
      </c>
      <c r="C147" s="269">
        <v>0.2</v>
      </c>
      <c r="D147" s="269">
        <v>0.01</v>
      </c>
      <c r="E147" s="269">
        <v>1.19</v>
      </c>
      <c r="F147" s="269">
        <v>0.35</v>
      </c>
      <c r="G147" s="269">
        <v>0.2</v>
      </c>
      <c r="H147" s="270">
        <v>530</v>
      </c>
      <c r="I147" s="272">
        <v>1.131111111111111E-2</v>
      </c>
      <c r="J147" s="268">
        <v>5.0704980842911883E-3</v>
      </c>
    </row>
    <row r="148" spans="1:10" x14ac:dyDescent="0.25">
      <c r="A148" s="68" t="s">
        <v>348</v>
      </c>
      <c r="B148" s="269">
        <v>5.45</v>
      </c>
      <c r="C148" s="269">
        <v>0.2</v>
      </c>
      <c r="D148" s="269">
        <v>0.01</v>
      </c>
      <c r="E148" s="269">
        <v>1.19</v>
      </c>
      <c r="F148" s="269">
        <v>0.35</v>
      </c>
      <c r="G148" s="269">
        <v>0.2</v>
      </c>
      <c r="H148" s="270">
        <v>530</v>
      </c>
      <c r="I148" s="272">
        <v>1.131111111111111E-2</v>
      </c>
      <c r="J148" s="268">
        <v>5.0704980842911883E-3</v>
      </c>
    </row>
    <row r="149" spans="1:10" x14ac:dyDescent="0.25">
      <c r="A149" s="518" t="s">
        <v>341</v>
      </c>
      <c r="B149" s="69"/>
      <c r="C149" s="62"/>
      <c r="D149" s="62"/>
      <c r="E149" s="62"/>
      <c r="F149" s="62"/>
      <c r="G149" s="62"/>
      <c r="H149" s="62"/>
      <c r="I149" s="70"/>
      <c r="J149" s="63"/>
    </row>
    <row r="150" spans="1:10" x14ac:dyDescent="0.25">
      <c r="A150" s="519" t="s">
        <v>339</v>
      </c>
      <c r="B150" s="205"/>
      <c r="C150" s="205"/>
      <c r="D150" s="205"/>
      <c r="E150" s="205"/>
      <c r="F150" s="205"/>
      <c r="G150" s="205"/>
      <c r="H150" s="205"/>
      <c r="I150" s="205"/>
      <c r="J150" s="205"/>
    </row>
    <row r="151" spans="1:10" x14ac:dyDescent="0.25">
      <c r="A151" s="484" t="s">
        <v>340</v>
      </c>
      <c r="B151" s="485"/>
      <c r="C151" s="485"/>
      <c r="D151" s="485"/>
      <c r="E151" s="486"/>
      <c r="F151" s="486"/>
      <c r="G151" s="486"/>
      <c r="H151" s="486"/>
      <c r="I151" s="486"/>
      <c r="J151" s="487"/>
    </row>
    <row r="152" spans="1:10" x14ac:dyDescent="0.25">
      <c r="A152" s="560" t="s">
        <v>25</v>
      </c>
      <c r="B152" s="562" t="s">
        <v>9</v>
      </c>
      <c r="C152" s="563"/>
      <c r="D152" s="563"/>
      <c r="E152" s="563"/>
      <c r="F152" s="563"/>
      <c r="G152" s="563"/>
      <c r="H152" s="563"/>
      <c r="I152" s="563"/>
      <c r="J152" s="564"/>
    </row>
    <row r="153" spans="1:10" x14ac:dyDescent="0.25">
      <c r="A153" s="561"/>
      <c r="B153" s="65" t="s">
        <v>10</v>
      </c>
      <c r="C153" s="65" t="s">
        <v>11</v>
      </c>
      <c r="D153" s="65" t="s">
        <v>12</v>
      </c>
      <c r="E153" s="65" t="s">
        <v>13</v>
      </c>
      <c r="F153" s="65" t="s">
        <v>14</v>
      </c>
      <c r="G153" s="66" t="s">
        <v>15</v>
      </c>
      <c r="H153" s="66" t="s">
        <v>16</v>
      </c>
      <c r="I153" s="195" t="s">
        <v>152</v>
      </c>
      <c r="J153" s="195" t="s">
        <v>155</v>
      </c>
    </row>
    <row r="154" spans="1:10" x14ac:dyDescent="0.25">
      <c r="A154" s="520" t="s">
        <v>327</v>
      </c>
      <c r="B154" s="565"/>
      <c r="C154" s="566"/>
      <c r="D154" s="566"/>
      <c r="E154" s="566"/>
      <c r="F154" s="566"/>
      <c r="G154" s="566"/>
      <c r="H154" s="566"/>
      <c r="I154" s="566"/>
      <c r="J154" s="564"/>
    </row>
    <row r="155" spans="1:10" x14ac:dyDescent="0.25">
      <c r="A155" s="68" t="s">
        <v>342</v>
      </c>
      <c r="B155" s="269">
        <v>4.7589962179965406</v>
      </c>
      <c r="C155" s="269">
        <v>0.27872755709271779</v>
      </c>
      <c r="D155" s="269">
        <v>1.1559848128611667E-2</v>
      </c>
      <c r="E155" s="269">
        <v>1.6767943350931085</v>
      </c>
      <c r="F155" s="269">
        <v>0.30371607427811059</v>
      </c>
      <c r="G155" s="269">
        <v>0.27036573037993628</v>
      </c>
      <c r="H155" s="270">
        <v>589.45187160857051</v>
      </c>
      <c r="I155" s="272">
        <v>1.131111111111111E-2</v>
      </c>
      <c r="J155" s="268">
        <v>5.0704980842911883E-3</v>
      </c>
    </row>
    <row r="156" spans="1:10" x14ac:dyDescent="0.25">
      <c r="A156" s="68" t="s">
        <v>331</v>
      </c>
      <c r="B156" s="269">
        <v>4.7589962179965406</v>
      </c>
      <c r="C156" s="269">
        <v>0.27872755709271779</v>
      </c>
      <c r="D156" s="269">
        <v>1.1559848128611667E-2</v>
      </c>
      <c r="E156" s="269">
        <v>1.6767943350931085</v>
      </c>
      <c r="F156" s="269">
        <v>0.30371607427811059</v>
      </c>
      <c r="G156" s="269">
        <v>0.27036573037993628</v>
      </c>
      <c r="H156" s="270">
        <v>589.45187160857051</v>
      </c>
      <c r="I156" s="272">
        <v>1.131111111111111E-2</v>
      </c>
      <c r="J156" s="268">
        <v>5.0704980842911883E-3</v>
      </c>
    </row>
    <row r="157" spans="1:10" x14ac:dyDescent="0.25">
      <c r="A157" s="68" t="s">
        <v>332</v>
      </c>
      <c r="B157" s="269">
        <v>4.758996390322614</v>
      </c>
      <c r="C157" s="269">
        <v>0.27872754593156507</v>
      </c>
      <c r="D157" s="269">
        <v>1.1559849264122487E-2</v>
      </c>
      <c r="E157" s="269">
        <v>1.6767943206934735</v>
      </c>
      <c r="F157" s="269">
        <v>0.30371608600193145</v>
      </c>
      <c r="G157" s="269">
        <v>0.2703657195536181</v>
      </c>
      <c r="H157" s="270">
        <v>589.45186600121463</v>
      </c>
      <c r="I157" s="272">
        <v>1.131111111111111E-2</v>
      </c>
      <c r="J157" s="268">
        <v>5.0704980842911883E-3</v>
      </c>
    </row>
    <row r="158" spans="1:10" x14ac:dyDescent="0.25">
      <c r="A158" s="68" t="s">
        <v>333</v>
      </c>
      <c r="B158" s="269">
        <v>4.7589963756477136</v>
      </c>
      <c r="C158" s="269">
        <v>0.27872755744969568</v>
      </c>
      <c r="D158" s="269">
        <v>1.1559847780444114E-2</v>
      </c>
      <c r="E158" s="269">
        <v>1.6767945021316975</v>
      </c>
      <c r="F158" s="269">
        <v>0.30371606237975218</v>
      </c>
      <c r="G158" s="269">
        <v>0.27036573072620484</v>
      </c>
      <c r="H158" s="270">
        <v>589.45183700776704</v>
      </c>
      <c r="I158" s="272">
        <v>1.131111111111111E-2</v>
      </c>
      <c r="J158" s="268">
        <v>5.0704980842911883E-3</v>
      </c>
    </row>
    <row r="159" spans="1:10" x14ac:dyDescent="0.25">
      <c r="A159" s="68" t="s">
        <v>334</v>
      </c>
      <c r="B159" s="269">
        <v>4.0962812927394943</v>
      </c>
      <c r="C159" s="269">
        <v>0.32963786666834255</v>
      </c>
      <c r="D159" s="269">
        <v>1.1557786412338443E-2</v>
      </c>
      <c r="E159" s="269">
        <v>2.5508362270443063</v>
      </c>
      <c r="F159" s="269">
        <v>0.34160663171065581</v>
      </c>
      <c r="G159" s="269">
        <v>0.31974873066829229</v>
      </c>
      <c r="H159" s="270">
        <v>589.3491377677741</v>
      </c>
      <c r="I159" s="272">
        <v>1.131111111111111E-2</v>
      </c>
      <c r="J159" s="268">
        <v>5.0704980842911883E-3</v>
      </c>
    </row>
    <row r="160" spans="1:10" x14ac:dyDescent="0.25">
      <c r="A160" s="68" t="s">
        <v>335</v>
      </c>
      <c r="B160" s="269">
        <v>3.9491103100737259</v>
      </c>
      <c r="C160" s="269">
        <v>0.35468317378411984</v>
      </c>
      <c r="D160" s="269">
        <v>1.1202736487320258E-2</v>
      </c>
      <c r="E160" s="269">
        <v>2.3166044849047047</v>
      </c>
      <c r="F160" s="269">
        <v>0.33738528968499709</v>
      </c>
      <c r="G160" s="269">
        <v>0.34404267857059623</v>
      </c>
      <c r="H160" s="270">
        <v>589.36634182724458</v>
      </c>
      <c r="I160" s="272">
        <v>1.131111111111111E-2</v>
      </c>
      <c r="J160" s="268">
        <v>5.0704980842911883E-3</v>
      </c>
    </row>
    <row r="161" spans="1:10" x14ac:dyDescent="0.25">
      <c r="A161" s="68" t="s">
        <v>336</v>
      </c>
      <c r="B161" s="269">
        <v>3.3218440482805693</v>
      </c>
      <c r="C161" s="269">
        <v>0.21866084309910058</v>
      </c>
      <c r="D161" s="269">
        <v>1.0079244351874111E-2</v>
      </c>
      <c r="E161" s="269">
        <v>0.85878280208915148</v>
      </c>
      <c r="F161" s="269">
        <v>0.26533003041294423</v>
      </c>
      <c r="G161" s="269">
        <v>0.21210101780612756</v>
      </c>
      <c r="H161" s="270">
        <v>530.25412404850374</v>
      </c>
      <c r="I161" s="272">
        <v>1.131111111111111E-2</v>
      </c>
      <c r="J161" s="268">
        <v>5.0704980842911883E-3</v>
      </c>
    </row>
    <row r="162" spans="1:10" x14ac:dyDescent="0.25">
      <c r="A162" s="68" t="s">
        <v>337</v>
      </c>
      <c r="B162" s="269">
        <v>3.0323235815497882</v>
      </c>
      <c r="C162" s="269">
        <v>0.14061158659198159</v>
      </c>
      <c r="D162" s="269">
        <v>9.766059514797221E-3</v>
      </c>
      <c r="E162" s="269">
        <v>0.66040156401065575</v>
      </c>
      <c r="F162" s="269">
        <v>0.23246655009591005</v>
      </c>
      <c r="G162" s="269">
        <v>0.13639323899422215</v>
      </c>
      <c r="H162" s="270">
        <v>530.3509613741187</v>
      </c>
      <c r="I162" s="272">
        <v>1.131111111111111E-2</v>
      </c>
      <c r="J162" s="268">
        <v>5.0704980842911883E-3</v>
      </c>
    </row>
    <row r="163" spans="1:10" x14ac:dyDescent="0.25">
      <c r="A163" s="68" t="s">
        <v>343</v>
      </c>
      <c r="B163" s="269">
        <v>3.9161324619326923</v>
      </c>
      <c r="C163" s="269">
        <v>0.15992806583625591</v>
      </c>
      <c r="D163" s="269">
        <v>9.9707420224586264E-3</v>
      </c>
      <c r="E163" s="269">
        <v>1.0257723669818823</v>
      </c>
      <c r="F163" s="269">
        <v>0.22126679311857944</v>
      </c>
      <c r="G163" s="269">
        <v>0.15513022386116823</v>
      </c>
      <c r="H163" s="270">
        <v>530.38462655007311</v>
      </c>
      <c r="I163" s="272">
        <v>1.131111111111111E-2</v>
      </c>
      <c r="J163" s="268">
        <v>5.0704980842911883E-3</v>
      </c>
    </row>
    <row r="164" spans="1:10" x14ac:dyDescent="0.25">
      <c r="A164" s="68" t="s">
        <v>344</v>
      </c>
      <c r="B164" s="269">
        <v>3.9273369386085402</v>
      </c>
      <c r="C164" s="269">
        <v>0.1686379304842609</v>
      </c>
      <c r="D164" s="269">
        <v>9.9714812795088092E-3</v>
      </c>
      <c r="E164" s="269">
        <v>1.3475899829796536</v>
      </c>
      <c r="F164" s="269">
        <v>0.20886833913818809</v>
      </c>
      <c r="G164" s="269">
        <v>0.16357879256973307</v>
      </c>
      <c r="H164" s="270">
        <v>530.42148474978524</v>
      </c>
      <c r="I164" s="272">
        <v>1.131111111111111E-2</v>
      </c>
      <c r="J164" s="268">
        <v>5.0704980842911883E-3</v>
      </c>
    </row>
    <row r="165" spans="1:10" x14ac:dyDescent="0.25">
      <c r="A165" s="68" t="s">
        <v>345</v>
      </c>
      <c r="B165" s="269">
        <v>5.4455199317583114</v>
      </c>
      <c r="C165" s="269">
        <v>0.20462004957995794</v>
      </c>
      <c r="D165" s="269">
        <v>9.9630789857928417E-3</v>
      </c>
      <c r="E165" s="269">
        <v>1.1870084531856262</v>
      </c>
      <c r="F165" s="269">
        <v>0.34940867252770713</v>
      </c>
      <c r="G165" s="269">
        <v>0.19848144809255916</v>
      </c>
      <c r="H165" s="270">
        <v>530.00275776099204</v>
      </c>
      <c r="I165" s="272">
        <v>1.131111111111111E-2</v>
      </c>
      <c r="J165" s="268">
        <v>5.0704980842911883E-3</v>
      </c>
    </row>
    <row r="166" spans="1:10" x14ac:dyDescent="0.25">
      <c r="A166" s="68" t="s">
        <v>346</v>
      </c>
      <c r="B166" s="269">
        <v>5.4455202321188176</v>
      </c>
      <c r="C166" s="269">
        <v>0.20462006699311061</v>
      </c>
      <c r="D166" s="269">
        <v>9.9630792815786923E-3</v>
      </c>
      <c r="E166" s="269">
        <v>1.1870083132731057</v>
      </c>
      <c r="F166" s="269">
        <v>0.3494086861469996</v>
      </c>
      <c r="G166" s="269">
        <v>0.19848146498331731</v>
      </c>
      <c r="H166" s="270">
        <v>530.00268238949661</v>
      </c>
      <c r="I166" s="272">
        <v>1.131111111111111E-2</v>
      </c>
      <c r="J166" s="268">
        <v>5.0704980842911883E-3</v>
      </c>
    </row>
    <row r="167" spans="1:10" x14ac:dyDescent="0.25">
      <c r="A167" s="68" t="s">
        <v>347</v>
      </c>
      <c r="B167" s="269">
        <v>5.4455195532650773</v>
      </c>
      <c r="C167" s="269">
        <v>0.20462006993136081</v>
      </c>
      <c r="D167" s="269">
        <v>9.9630796432292872E-3</v>
      </c>
      <c r="E167" s="269">
        <v>1.1870083837754757</v>
      </c>
      <c r="F167" s="269">
        <v>0.34940861100721154</v>
      </c>
      <c r="G167" s="269">
        <v>0.19848146783341999</v>
      </c>
      <c r="H167" s="270">
        <v>530.00273112333116</v>
      </c>
      <c r="I167" s="272">
        <v>1.131111111111111E-2</v>
      </c>
      <c r="J167" s="268">
        <v>5.0704980842911883E-3</v>
      </c>
    </row>
    <row r="168" spans="1:10" x14ac:dyDescent="0.25">
      <c r="A168" s="68" t="s">
        <v>348</v>
      </c>
      <c r="B168" s="269">
        <v>5.4455204902948333</v>
      </c>
      <c r="C168" s="269">
        <v>0.20462008797067519</v>
      </c>
      <c r="D168" s="269">
        <v>9.9630796434430711E-3</v>
      </c>
      <c r="E168" s="269">
        <v>1.1870085650174051</v>
      </c>
      <c r="F168" s="269">
        <v>0.34940873683244611</v>
      </c>
      <c r="G168" s="269">
        <v>0.19848148533155494</v>
      </c>
      <c r="H168" s="270">
        <v>530.00278960429421</v>
      </c>
      <c r="I168" s="272">
        <v>1.131111111111111E-2</v>
      </c>
      <c r="J168" s="268">
        <v>5.0704980842911883E-3</v>
      </c>
    </row>
    <row r="169" spans="1:10" x14ac:dyDescent="0.25">
      <c r="A169" s="518" t="s">
        <v>341</v>
      </c>
      <c r="B169" s="69"/>
      <c r="C169" s="62"/>
      <c r="D169" s="62"/>
      <c r="E169" s="62"/>
      <c r="F169" s="62"/>
      <c r="G169" s="62"/>
      <c r="H169" s="62"/>
      <c r="I169" s="70"/>
      <c r="J169" s="63"/>
    </row>
    <row r="170" spans="1:10" x14ac:dyDescent="0.25">
      <c r="A170" s="519" t="s">
        <v>339</v>
      </c>
      <c r="B170" s="205"/>
      <c r="C170" s="205"/>
      <c r="D170" s="205"/>
      <c r="E170" s="205"/>
      <c r="F170" s="205"/>
      <c r="G170" s="205"/>
      <c r="H170" s="205"/>
      <c r="I170" s="205"/>
      <c r="J170" s="205"/>
    </row>
    <row r="171" spans="1:10" x14ac:dyDescent="0.25">
      <c r="A171" s="484" t="s">
        <v>349</v>
      </c>
      <c r="B171" s="485"/>
      <c r="C171" s="485"/>
      <c r="D171" s="485"/>
      <c r="E171" s="486"/>
      <c r="F171" s="486"/>
      <c r="G171" s="486"/>
      <c r="H171" s="486"/>
      <c r="I171" s="486"/>
      <c r="J171" s="487"/>
    </row>
    <row r="172" spans="1:10" x14ac:dyDescent="0.25">
      <c r="A172" s="560" t="s">
        <v>25</v>
      </c>
      <c r="B172" s="562" t="s">
        <v>9</v>
      </c>
      <c r="C172" s="563"/>
      <c r="D172" s="563"/>
      <c r="E172" s="563"/>
      <c r="F172" s="563"/>
      <c r="G172" s="563"/>
      <c r="H172" s="563"/>
      <c r="I172" s="563"/>
      <c r="J172" s="564"/>
    </row>
    <row r="173" spans="1:10" x14ac:dyDescent="0.25">
      <c r="A173" s="561"/>
      <c r="B173" s="65" t="s">
        <v>10</v>
      </c>
      <c r="C173" s="65" t="s">
        <v>11</v>
      </c>
      <c r="D173" s="65" t="s">
        <v>12</v>
      </c>
      <c r="E173" s="65" t="s">
        <v>13</v>
      </c>
      <c r="F173" s="65" t="s">
        <v>14</v>
      </c>
      <c r="G173" s="66" t="s">
        <v>15</v>
      </c>
      <c r="H173" s="66" t="s">
        <v>16</v>
      </c>
      <c r="I173" s="195" t="s">
        <v>152</v>
      </c>
      <c r="J173" s="195" t="s">
        <v>155</v>
      </c>
    </row>
    <row r="174" spans="1:10" x14ac:dyDescent="0.25">
      <c r="A174" s="520" t="s">
        <v>327</v>
      </c>
      <c r="B174" s="565"/>
      <c r="C174" s="566"/>
      <c r="D174" s="566"/>
      <c r="E174" s="566"/>
      <c r="F174" s="566"/>
      <c r="G174" s="566"/>
      <c r="H174" s="566"/>
      <c r="I174" s="566"/>
      <c r="J174" s="564"/>
    </row>
    <row r="175" spans="1:10" x14ac:dyDescent="0.25">
      <c r="A175" s="68" t="s">
        <v>342</v>
      </c>
      <c r="B175" s="269">
        <v>4.7589962179965406</v>
      </c>
      <c r="C175" s="269">
        <v>0.27872755709271779</v>
      </c>
      <c r="D175" s="269">
        <v>1.1559848128611667E-2</v>
      </c>
      <c r="E175" s="269">
        <v>1.6767943350931085</v>
      </c>
      <c r="F175" s="269">
        <v>0.30371607427811059</v>
      </c>
      <c r="G175" s="269">
        <v>0.27036573037993628</v>
      </c>
      <c r="H175" s="270">
        <v>589.45187160857051</v>
      </c>
      <c r="I175" s="272">
        <v>1.131111111111111E-2</v>
      </c>
      <c r="J175" s="268">
        <v>5.0704980842911883E-3</v>
      </c>
    </row>
    <row r="176" spans="1:10" x14ac:dyDescent="0.25">
      <c r="A176" s="68" t="s">
        <v>331</v>
      </c>
      <c r="B176" s="269">
        <v>4.7589962179965406</v>
      </c>
      <c r="C176" s="269">
        <v>0.27872755709271779</v>
      </c>
      <c r="D176" s="269">
        <v>1.1559848128611667E-2</v>
      </c>
      <c r="E176" s="269">
        <v>1.6767943350931085</v>
      </c>
      <c r="F176" s="269">
        <v>0.30371607427811059</v>
      </c>
      <c r="G176" s="269">
        <v>0.27036573037993628</v>
      </c>
      <c r="H176" s="270">
        <v>589.45187160857051</v>
      </c>
      <c r="I176" s="272">
        <v>1.131111111111111E-2</v>
      </c>
      <c r="J176" s="268">
        <v>5.0704980842911883E-3</v>
      </c>
    </row>
    <row r="177" spans="1:10" x14ac:dyDescent="0.25">
      <c r="A177" s="68" t="s">
        <v>332</v>
      </c>
      <c r="B177" s="269">
        <v>4.7589959849814374</v>
      </c>
      <c r="C177" s="269">
        <v>0.27872755404720934</v>
      </c>
      <c r="D177" s="269">
        <v>1.155984836086978E-2</v>
      </c>
      <c r="E177" s="269">
        <v>1.6767942684955948</v>
      </c>
      <c r="F177" s="269">
        <v>0.30371609829545948</v>
      </c>
      <c r="G177" s="269">
        <v>0.27036572742579307</v>
      </c>
      <c r="H177" s="270">
        <v>589.45186304481012</v>
      </c>
      <c r="I177" s="272">
        <v>1.131111111111111E-2</v>
      </c>
      <c r="J177" s="268">
        <v>5.0704980842911883E-3</v>
      </c>
    </row>
    <row r="178" spans="1:10" x14ac:dyDescent="0.25">
      <c r="A178" s="68" t="s">
        <v>333</v>
      </c>
      <c r="B178" s="269">
        <v>4.7589963614383519</v>
      </c>
      <c r="C178" s="269">
        <v>0.27872756536008125</v>
      </c>
      <c r="D178" s="269">
        <v>1.1559848138274566E-2</v>
      </c>
      <c r="E178" s="269">
        <v>1.6767944305391091</v>
      </c>
      <c r="F178" s="269">
        <v>0.30371605883317554</v>
      </c>
      <c r="G178" s="269">
        <v>0.2703657383992788</v>
      </c>
      <c r="H178" s="270">
        <v>589.45184480841215</v>
      </c>
      <c r="I178" s="272">
        <v>1.131111111111111E-2</v>
      </c>
      <c r="J178" s="268">
        <v>5.0704980842911883E-3</v>
      </c>
    </row>
    <row r="179" spans="1:10" x14ac:dyDescent="0.25">
      <c r="A179" s="68" t="s">
        <v>334</v>
      </c>
      <c r="B179" s="269">
        <v>4.0962820350591773</v>
      </c>
      <c r="C179" s="269">
        <v>0.32963785436111015</v>
      </c>
      <c r="D179" s="269">
        <v>1.1557787609904471E-2</v>
      </c>
      <c r="E179" s="269">
        <v>2.5508364617416666</v>
      </c>
      <c r="F179" s="269">
        <v>0.34160664351674763</v>
      </c>
      <c r="G179" s="269">
        <v>0.31974871873027683</v>
      </c>
      <c r="H179" s="270">
        <v>589.34914745888238</v>
      </c>
      <c r="I179" s="272">
        <v>1.131111111111111E-2</v>
      </c>
      <c r="J179" s="268">
        <v>5.0704980842911883E-3</v>
      </c>
    </row>
    <row r="180" spans="1:10" x14ac:dyDescent="0.25">
      <c r="A180" s="68" t="s">
        <v>335</v>
      </c>
      <c r="B180" s="269">
        <v>3.949109671798686</v>
      </c>
      <c r="C180" s="269">
        <v>0.35468318685206229</v>
      </c>
      <c r="D180" s="269">
        <v>1.1202735880779899E-2</v>
      </c>
      <c r="E180" s="269">
        <v>2.3166045258812136</v>
      </c>
      <c r="F180" s="269">
        <v>0.33738519699825753</v>
      </c>
      <c r="G180" s="269">
        <v>0.34404269124650039</v>
      </c>
      <c r="H180" s="270">
        <v>589.36637014377607</v>
      </c>
      <c r="I180" s="272">
        <v>1.131111111111111E-2</v>
      </c>
      <c r="J180" s="268">
        <v>5.0704980842911883E-3</v>
      </c>
    </row>
    <row r="181" spans="1:10" x14ac:dyDescent="0.25">
      <c r="A181" s="68" t="s">
        <v>336</v>
      </c>
      <c r="B181" s="269">
        <v>3.3218448218999868</v>
      </c>
      <c r="C181" s="269">
        <v>0.21866088514287074</v>
      </c>
      <c r="D181" s="269">
        <v>1.0079244138002111E-2</v>
      </c>
      <c r="E181" s="269">
        <v>0.85878303405971035</v>
      </c>
      <c r="F181" s="269">
        <v>0.26533010276305213</v>
      </c>
      <c r="G181" s="269">
        <v>0.21210105858858461</v>
      </c>
      <c r="H181" s="270">
        <v>530.25417891761481</v>
      </c>
      <c r="I181" s="272">
        <v>1.131111111111111E-2</v>
      </c>
      <c r="J181" s="268">
        <v>5.0704980842911883E-3</v>
      </c>
    </row>
    <row r="182" spans="1:10" x14ac:dyDescent="0.25">
      <c r="A182" s="68" t="s">
        <v>337</v>
      </c>
      <c r="B182" s="269">
        <v>3.0323233241949392</v>
      </c>
      <c r="C182" s="269">
        <v>0.14061157378105868</v>
      </c>
      <c r="D182" s="269">
        <v>9.7660600936361596E-3</v>
      </c>
      <c r="E182" s="269">
        <v>0.66040136430530427</v>
      </c>
      <c r="F182" s="269">
        <v>0.23246654618239349</v>
      </c>
      <c r="G182" s="269">
        <v>0.13639322656762692</v>
      </c>
      <c r="H182" s="270">
        <v>530.35084360368421</v>
      </c>
      <c r="I182" s="272">
        <v>1.131111111111111E-2</v>
      </c>
      <c r="J182" s="268">
        <v>5.0704980842911883E-3</v>
      </c>
    </row>
    <row r="183" spans="1:10" x14ac:dyDescent="0.25">
      <c r="A183" s="68" t="s">
        <v>343</v>
      </c>
      <c r="B183" s="269">
        <v>3.9161308333435958</v>
      </c>
      <c r="C183" s="269">
        <v>0.15992805566474916</v>
      </c>
      <c r="D183" s="269">
        <v>9.9707434362619699E-3</v>
      </c>
      <c r="E183" s="269">
        <v>1.0257722695328511</v>
      </c>
      <c r="F183" s="269">
        <v>0.2212667910004241</v>
      </c>
      <c r="G183" s="269">
        <v>0.15513021399480667</v>
      </c>
      <c r="H183" s="270">
        <v>530.38469725087282</v>
      </c>
      <c r="I183" s="272">
        <v>1.131111111111111E-2</v>
      </c>
      <c r="J183" s="268">
        <v>5.0704980842911883E-3</v>
      </c>
    </row>
    <row r="184" spans="1:10" x14ac:dyDescent="0.25">
      <c r="A184" s="68" t="s">
        <v>344</v>
      </c>
      <c r="B184" s="269">
        <v>3.9273361787475194</v>
      </c>
      <c r="C184" s="269">
        <v>0.16863792100044195</v>
      </c>
      <c r="D184" s="269">
        <v>9.9714818893507813E-3</v>
      </c>
      <c r="E184" s="269">
        <v>1.3475896640424223</v>
      </c>
      <c r="F184" s="269">
        <v>0.20886830160971942</v>
      </c>
      <c r="G184" s="269">
        <v>0.16357878337042869</v>
      </c>
      <c r="H184" s="270">
        <v>530.42153932495773</v>
      </c>
      <c r="I184" s="272">
        <v>1.131111111111111E-2</v>
      </c>
      <c r="J184" s="268">
        <v>5.0704980842911883E-3</v>
      </c>
    </row>
    <row r="185" spans="1:10" x14ac:dyDescent="0.25">
      <c r="A185" s="68" t="s">
        <v>345</v>
      </c>
      <c r="B185" s="269">
        <v>5.4455198447417867</v>
      </c>
      <c r="C185" s="269">
        <v>0.2046200203557445</v>
      </c>
      <c r="D185" s="269">
        <v>9.9630789550014739E-3</v>
      </c>
      <c r="E185" s="269">
        <v>1.1870084769976554</v>
      </c>
      <c r="F185" s="269">
        <v>0.34940863076932099</v>
      </c>
      <c r="G185" s="269">
        <v>0.19848141974507214</v>
      </c>
      <c r="H185" s="270">
        <v>530.00273754245461</v>
      </c>
      <c r="I185" s="272">
        <v>1.131111111111111E-2</v>
      </c>
      <c r="J185" s="268">
        <v>5.0704980842911883E-3</v>
      </c>
    </row>
    <row r="186" spans="1:10" x14ac:dyDescent="0.25">
      <c r="A186" s="68" t="s">
        <v>346</v>
      </c>
      <c r="B186" s="269">
        <v>5.4455199323527594</v>
      </c>
      <c r="C186" s="269">
        <v>0.20462006923338752</v>
      </c>
      <c r="D186" s="269">
        <v>9.9630805615592653E-3</v>
      </c>
      <c r="E186" s="269">
        <v>1.1870083281952841</v>
      </c>
      <c r="F186" s="269">
        <v>0.34940869131093216</v>
      </c>
      <c r="G186" s="269">
        <v>0.19848146715638593</v>
      </c>
      <c r="H186" s="270">
        <v>530.00271972838448</v>
      </c>
      <c r="I186" s="272">
        <v>1.131111111111111E-2</v>
      </c>
      <c r="J186" s="268">
        <v>5.0704980842911883E-3</v>
      </c>
    </row>
    <row r="187" spans="1:10" x14ac:dyDescent="0.25">
      <c r="A187" s="68" t="s">
        <v>347</v>
      </c>
      <c r="B187" s="269">
        <v>5.4455207840460309</v>
      </c>
      <c r="C187" s="269">
        <v>0.20462008994860098</v>
      </c>
      <c r="D187" s="269">
        <v>9.9630794074931084E-3</v>
      </c>
      <c r="E187" s="269">
        <v>1.1870086043481549</v>
      </c>
      <c r="F187" s="269">
        <v>0.34940866746307314</v>
      </c>
      <c r="G187" s="269">
        <v>0.19848148725014295</v>
      </c>
      <c r="H187" s="270">
        <v>530.00278932964693</v>
      </c>
      <c r="I187" s="272">
        <v>1.131111111111111E-2</v>
      </c>
      <c r="J187" s="268">
        <v>5.0704980842911883E-3</v>
      </c>
    </row>
    <row r="188" spans="1:10" x14ac:dyDescent="0.25">
      <c r="A188" s="68" t="s">
        <v>348</v>
      </c>
      <c r="B188" s="269">
        <v>5.4455198445176869</v>
      </c>
      <c r="C188" s="269">
        <v>0.20462005592091762</v>
      </c>
      <c r="D188" s="269">
        <v>9.9630804830176823E-3</v>
      </c>
      <c r="E188" s="269">
        <v>1.1870085606365177</v>
      </c>
      <c r="F188" s="269">
        <v>0.34940864281224643</v>
      </c>
      <c r="G188" s="269">
        <v>0.19848145424329011</v>
      </c>
      <c r="H188" s="270">
        <v>530.00273866286045</v>
      </c>
      <c r="I188" s="272">
        <v>1.131111111111111E-2</v>
      </c>
      <c r="J188" s="268">
        <v>5.0704980842911883E-3</v>
      </c>
    </row>
    <row r="189" spans="1:10" x14ac:dyDescent="0.25">
      <c r="A189" s="518" t="s">
        <v>341</v>
      </c>
      <c r="B189" s="69"/>
      <c r="C189" s="62"/>
      <c r="D189" s="62"/>
      <c r="E189" s="62"/>
      <c r="F189" s="62"/>
      <c r="G189" s="62"/>
      <c r="H189" s="62"/>
      <c r="I189" s="70"/>
      <c r="J189" s="63"/>
    </row>
    <row r="190" spans="1:10" x14ac:dyDescent="0.25">
      <c r="A190" s="519" t="s">
        <v>339</v>
      </c>
      <c r="B190" s="205"/>
      <c r="C190" s="205"/>
      <c r="D190" s="205"/>
      <c r="E190" s="205"/>
      <c r="F190" s="205"/>
      <c r="G190" s="205"/>
      <c r="H190" s="205"/>
      <c r="I190" s="205"/>
      <c r="J190" s="205"/>
    </row>
    <row r="191" spans="1:10" x14ac:dyDescent="0.25">
      <c r="A191" s="484" t="s">
        <v>351</v>
      </c>
      <c r="B191" s="485"/>
      <c r="C191" s="485"/>
      <c r="D191" s="485"/>
      <c r="E191" s="486"/>
      <c r="F191" s="486"/>
      <c r="G191" s="486"/>
      <c r="H191" s="486"/>
      <c r="I191" s="486"/>
      <c r="J191" s="487"/>
    </row>
    <row r="192" spans="1:10" x14ac:dyDescent="0.25">
      <c r="A192" s="560" t="s">
        <v>25</v>
      </c>
      <c r="B192" s="562" t="s">
        <v>9</v>
      </c>
      <c r="C192" s="563"/>
      <c r="D192" s="563"/>
      <c r="E192" s="563"/>
      <c r="F192" s="563"/>
      <c r="G192" s="563"/>
      <c r="H192" s="563"/>
      <c r="I192" s="563"/>
      <c r="J192" s="564"/>
    </row>
    <row r="193" spans="1:10" x14ac:dyDescent="0.25">
      <c r="A193" s="561"/>
      <c r="B193" s="65" t="s">
        <v>10</v>
      </c>
      <c r="C193" s="65" t="s">
        <v>11</v>
      </c>
      <c r="D193" s="65" t="s">
        <v>12</v>
      </c>
      <c r="E193" s="65" t="s">
        <v>13</v>
      </c>
      <c r="F193" s="65" t="s">
        <v>14</v>
      </c>
      <c r="G193" s="66" t="s">
        <v>15</v>
      </c>
      <c r="H193" s="66" t="s">
        <v>16</v>
      </c>
      <c r="I193" s="195" t="s">
        <v>152</v>
      </c>
      <c r="J193" s="195" t="s">
        <v>155</v>
      </c>
    </row>
    <row r="194" spans="1:10" x14ac:dyDescent="0.25">
      <c r="A194" s="520" t="s">
        <v>327</v>
      </c>
      <c r="B194" s="565"/>
      <c r="C194" s="566"/>
      <c r="D194" s="566"/>
      <c r="E194" s="566"/>
      <c r="F194" s="566"/>
      <c r="G194" s="566"/>
      <c r="H194" s="566"/>
      <c r="I194" s="566"/>
      <c r="J194" s="564"/>
    </row>
    <row r="195" spans="1:10" x14ac:dyDescent="0.25">
      <c r="A195" s="68" t="s">
        <v>342</v>
      </c>
      <c r="B195" s="269">
        <v>4.7589962179965406</v>
      </c>
      <c r="C195" s="269">
        <v>0.27872755709271779</v>
      </c>
      <c r="D195" s="269">
        <v>1.1559848128611667E-2</v>
      </c>
      <c r="E195" s="269">
        <v>1.6767943350931085</v>
      </c>
      <c r="F195" s="269">
        <v>0.30371607427811059</v>
      </c>
      <c r="G195" s="269">
        <v>0.27036573037993628</v>
      </c>
      <c r="H195" s="270">
        <v>589.45187160857051</v>
      </c>
      <c r="I195" s="272">
        <v>1.131111111111111E-2</v>
      </c>
      <c r="J195" s="268">
        <v>5.0704980842911883E-3</v>
      </c>
    </row>
    <row r="196" spans="1:10" x14ac:dyDescent="0.25">
      <c r="A196" s="68" t="s">
        <v>331</v>
      </c>
      <c r="B196" s="269">
        <v>4.7589962179965406</v>
      </c>
      <c r="C196" s="269">
        <v>0.27872755709271779</v>
      </c>
      <c r="D196" s="269">
        <v>1.1559848128611667E-2</v>
      </c>
      <c r="E196" s="269">
        <v>1.6767943350931085</v>
      </c>
      <c r="F196" s="269">
        <v>0.30371607427811059</v>
      </c>
      <c r="G196" s="269">
        <v>0.27036573037993628</v>
      </c>
      <c r="H196" s="270">
        <v>589.45187160857051</v>
      </c>
      <c r="I196" s="272">
        <v>1.131111111111111E-2</v>
      </c>
      <c r="J196" s="268">
        <v>5.0704980842911883E-3</v>
      </c>
    </row>
    <row r="197" spans="1:10" x14ac:dyDescent="0.25">
      <c r="A197" s="68" t="s">
        <v>332</v>
      </c>
      <c r="B197" s="269">
        <v>4.7589962179965406</v>
      </c>
      <c r="C197" s="269">
        <v>0.27872755709271779</v>
      </c>
      <c r="D197" s="269">
        <v>1.1559848128611667E-2</v>
      </c>
      <c r="E197" s="269">
        <v>1.6767943350931085</v>
      </c>
      <c r="F197" s="269">
        <v>0.30371607427811059</v>
      </c>
      <c r="G197" s="269">
        <v>0.27036573037993628</v>
      </c>
      <c r="H197" s="270">
        <v>589.45187160857051</v>
      </c>
      <c r="I197" s="272">
        <v>1.131111111111111E-2</v>
      </c>
      <c r="J197" s="268">
        <v>5.0704980842911883E-3</v>
      </c>
    </row>
    <row r="198" spans="1:10" x14ac:dyDescent="0.25">
      <c r="A198" s="68" t="s">
        <v>333</v>
      </c>
      <c r="B198" s="269">
        <v>4.7589965853761349</v>
      </c>
      <c r="C198" s="269">
        <v>0.27872755489758771</v>
      </c>
      <c r="D198" s="269">
        <v>1.1559848580199948E-2</v>
      </c>
      <c r="E198" s="269">
        <v>1.6767943798554614</v>
      </c>
      <c r="F198" s="269">
        <v>0.30371606961069386</v>
      </c>
      <c r="G198" s="269">
        <v>0.27036572825066008</v>
      </c>
      <c r="H198" s="270">
        <v>589.45185073770858</v>
      </c>
      <c r="I198" s="272">
        <v>1.131111111111111E-2</v>
      </c>
      <c r="J198" s="268">
        <v>5.0704980842911883E-3</v>
      </c>
    </row>
    <row r="199" spans="1:10" x14ac:dyDescent="0.25">
      <c r="A199" s="68" t="s">
        <v>334</v>
      </c>
      <c r="B199" s="269">
        <v>4.0962829897946937</v>
      </c>
      <c r="C199" s="269">
        <v>0.3296378687498514</v>
      </c>
      <c r="D199" s="269">
        <v>1.155778889376978E-2</v>
      </c>
      <c r="E199" s="269">
        <v>2.550837320022354</v>
      </c>
      <c r="F199" s="269">
        <v>0.3416066589483514</v>
      </c>
      <c r="G199" s="269">
        <v>0.31974873268735587</v>
      </c>
      <c r="H199" s="270">
        <v>589.34915699321402</v>
      </c>
      <c r="I199" s="272">
        <v>1.131111111111111E-2</v>
      </c>
      <c r="J199" s="268">
        <v>5.0704980842911883E-3</v>
      </c>
    </row>
    <row r="200" spans="1:10" x14ac:dyDescent="0.25">
      <c r="A200" s="68" t="s">
        <v>335</v>
      </c>
      <c r="B200" s="269">
        <v>3.949109799665488</v>
      </c>
      <c r="C200" s="269">
        <v>0.35468315965179215</v>
      </c>
      <c r="D200" s="269">
        <v>1.1202735329473306E-2</v>
      </c>
      <c r="E200" s="269">
        <v>2.3166045882392861</v>
      </c>
      <c r="F200" s="269">
        <v>0.33738515810569508</v>
      </c>
      <c r="G200" s="269">
        <v>0.34404266486223839</v>
      </c>
      <c r="H200" s="270">
        <v>589.36642797097397</v>
      </c>
      <c r="I200" s="272">
        <v>1.131111111111111E-2</v>
      </c>
      <c r="J200" s="268">
        <v>5.0704980842911883E-3</v>
      </c>
    </row>
    <row r="201" spans="1:10" x14ac:dyDescent="0.25">
      <c r="A201" s="68" t="s">
        <v>336</v>
      </c>
      <c r="B201" s="269">
        <v>3.3218440818149451</v>
      </c>
      <c r="C201" s="269">
        <v>0.21866083608030887</v>
      </c>
      <c r="D201" s="269">
        <v>1.0079244030465482E-2</v>
      </c>
      <c r="E201" s="269">
        <v>0.8587827622825116</v>
      </c>
      <c r="F201" s="269">
        <v>0.26533005400704612</v>
      </c>
      <c r="G201" s="269">
        <v>0.21210101099789958</v>
      </c>
      <c r="H201" s="270">
        <v>530.25409130616924</v>
      </c>
      <c r="I201" s="272">
        <v>1.131111111111111E-2</v>
      </c>
      <c r="J201" s="268">
        <v>5.0704980842911883E-3</v>
      </c>
    </row>
    <row r="202" spans="1:10" x14ac:dyDescent="0.25">
      <c r="A202" s="68" t="s">
        <v>337</v>
      </c>
      <c r="B202" s="269">
        <v>3.032323512472225</v>
      </c>
      <c r="C202" s="269">
        <v>0.14061158546446562</v>
      </c>
      <c r="D202" s="269">
        <v>9.7660596735083833E-3</v>
      </c>
      <c r="E202" s="269">
        <v>0.66040144918481547</v>
      </c>
      <c r="F202" s="269">
        <v>0.2324665625960638</v>
      </c>
      <c r="G202" s="269">
        <v>0.13639323790053165</v>
      </c>
      <c r="H202" s="270">
        <v>530.35087963463559</v>
      </c>
      <c r="I202" s="272">
        <v>1.131111111111111E-2</v>
      </c>
      <c r="J202" s="268">
        <v>5.0704980842911883E-3</v>
      </c>
    </row>
    <row r="203" spans="1:10" x14ac:dyDescent="0.25">
      <c r="A203" s="68" t="s">
        <v>343</v>
      </c>
      <c r="B203" s="269">
        <v>3.9161317405744547</v>
      </c>
      <c r="C203" s="269">
        <v>0.15992804216504178</v>
      </c>
      <c r="D203" s="269">
        <v>9.9707438431670178E-3</v>
      </c>
      <c r="E203" s="269">
        <v>1.0257724474809751</v>
      </c>
      <c r="F203" s="269">
        <v>0.22126685244251382</v>
      </c>
      <c r="G203" s="269">
        <v>0.15513020090009055</v>
      </c>
      <c r="H203" s="270">
        <v>530.38475345147901</v>
      </c>
      <c r="I203" s="272">
        <v>1.131111111111111E-2</v>
      </c>
      <c r="J203" s="268">
        <v>5.0704980842911883E-3</v>
      </c>
    </row>
    <row r="204" spans="1:10" x14ac:dyDescent="0.25">
      <c r="A204" s="68" t="s">
        <v>344</v>
      </c>
      <c r="B204" s="269">
        <v>3.9273366788234951</v>
      </c>
      <c r="C204" s="269">
        <v>0.16863791935798783</v>
      </c>
      <c r="D204" s="269">
        <v>9.9714832302657229E-3</v>
      </c>
      <c r="E204" s="269">
        <v>1.347589739989123</v>
      </c>
      <c r="F204" s="269">
        <v>0.20886836476598208</v>
      </c>
      <c r="G204" s="269">
        <v>0.16357878177724819</v>
      </c>
      <c r="H204" s="270">
        <v>530.42157350781042</v>
      </c>
      <c r="I204" s="272">
        <v>1.131111111111111E-2</v>
      </c>
      <c r="J204" s="268">
        <v>5.0704980842911883E-3</v>
      </c>
    </row>
    <row r="205" spans="1:10" x14ac:dyDescent="0.25">
      <c r="A205" s="68" t="s">
        <v>345</v>
      </c>
      <c r="B205" s="269">
        <v>5.4455204372965254</v>
      </c>
      <c r="C205" s="269">
        <v>0.20462007593300885</v>
      </c>
      <c r="D205" s="269">
        <v>9.9630783255559748E-3</v>
      </c>
      <c r="E205" s="269">
        <v>1.1870084930769089</v>
      </c>
      <c r="F205" s="269">
        <v>0.34940866724859682</v>
      </c>
      <c r="G205" s="269">
        <v>0.19848147365501861</v>
      </c>
      <c r="H205" s="270">
        <v>530.00279443237866</v>
      </c>
      <c r="I205" s="272">
        <v>1.131111111111111E-2</v>
      </c>
      <c r="J205" s="268">
        <v>5.0704980842911883E-3</v>
      </c>
    </row>
    <row r="206" spans="1:10" x14ac:dyDescent="0.25">
      <c r="A206" s="68" t="s">
        <v>346</v>
      </c>
      <c r="B206" s="269">
        <v>5.4455208628231198</v>
      </c>
      <c r="C206" s="269">
        <v>0.2046200373658742</v>
      </c>
      <c r="D206" s="269">
        <v>9.963078014387422E-3</v>
      </c>
      <c r="E206" s="269">
        <v>1.1870083112972489</v>
      </c>
      <c r="F206" s="269">
        <v>0.34940865855912429</v>
      </c>
      <c r="G206" s="269">
        <v>0.19848143624489797</v>
      </c>
      <c r="H206" s="270">
        <v>530.00275761747218</v>
      </c>
      <c r="I206" s="272">
        <v>1.131111111111111E-2</v>
      </c>
      <c r="J206" s="268">
        <v>5.0704980842911883E-3</v>
      </c>
    </row>
    <row r="207" spans="1:10" x14ac:dyDescent="0.25">
      <c r="A207" s="68" t="s">
        <v>347</v>
      </c>
      <c r="B207" s="269">
        <v>5.4455215602974976</v>
      </c>
      <c r="C207" s="269">
        <v>0.20462006896086735</v>
      </c>
      <c r="D207" s="269">
        <v>9.9630807419203576E-3</v>
      </c>
      <c r="E207" s="269">
        <v>1.1870086489372123</v>
      </c>
      <c r="F207" s="269">
        <v>0.34940874033311259</v>
      </c>
      <c r="G207" s="269">
        <v>0.19848146689204132</v>
      </c>
      <c r="H207" s="270">
        <v>530.00285978531645</v>
      </c>
      <c r="I207" s="272">
        <v>1.131111111111111E-2</v>
      </c>
      <c r="J207" s="268">
        <v>5.0704980842911883E-3</v>
      </c>
    </row>
    <row r="208" spans="1:10" x14ac:dyDescent="0.25">
      <c r="A208" s="68" t="s">
        <v>348</v>
      </c>
      <c r="B208" s="269">
        <v>0</v>
      </c>
      <c r="C208" s="269">
        <v>0</v>
      </c>
      <c r="D208" s="269">
        <v>0</v>
      </c>
      <c r="E208" s="269">
        <v>0</v>
      </c>
      <c r="F208" s="269">
        <v>0</v>
      </c>
      <c r="G208" s="269">
        <v>0</v>
      </c>
      <c r="H208" s="270">
        <v>0</v>
      </c>
      <c r="I208" s="272">
        <v>1.131111111111111E-2</v>
      </c>
      <c r="J208" s="268">
        <v>5.0704980842911883E-3</v>
      </c>
    </row>
    <row r="209" spans="1:10" x14ac:dyDescent="0.25">
      <c r="A209" s="518" t="s">
        <v>341</v>
      </c>
      <c r="B209" s="69"/>
      <c r="C209" s="62"/>
      <c r="D209" s="62"/>
      <c r="E209" s="62"/>
      <c r="F209" s="62"/>
      <c r="G209" s="62"/>
      <c r="H209" s="62"/>
      <c r="I209" s="70"/>
      <c r="J209" s="63"/>
    </row>
    <row r="210" spans="1:10" x14ac:dyDescent="0.25">
      <c r="A210" s="519" t="s">
        <v>339</v>
      </c>
      <c r="B210" s="205"/>
      <c r="C210" s="205"/>
      <c r="D210" s="205"/>
      <c r="E210" s="205"/>
      <c r="F210" s="205"/>
      <c r="G210" s="205"/>
      <c r="H210" s="205"/>
      <c r="I210" s="205"/>
      <c r="J210" s="205"/>
    </row>
    <row r="211" spans="1:10" x14ac:dyDescent="0.25">
      <c r="A211" s="484" t="s">
        <v>352</v>
      </c>
      <c r="B211" s="485"/>
      <c r="C211" s="485"/>
      <c r="D211" s="485"/>
      <c r="E211" s="486"/>
      <c r="F211" s="486"/>
      <c r="G211" s="486"/>
      <c r="H211" s="486"/>
      <c r="I211" s="486"/>
      <c r="J211" s="487"/>
    </row>
    <row r="212" spans="1:10" x14ac:dyDescent="0.25">
      <c r="A212" s="560" t="s">
        <v>25</v>
      </c>
      <c r="B212" s="562" t="s">
        <v>9</v>
      </c>
      <c r="C212" s="563"/>
      <c r="D212" s="563"/>
      <c r="E212" s="563"/>
      <c r="F212" s="563"/>
      <c r="G212" s="563"/>
      <c r="H212" s="563"/>
      <c r="I212" s="563"/>
      <c r="J212" s="564"/>
    </row>
    <row r="213" spans="1:10" x14ac:dyDescent="0.25">
      <c r="A213" s="561"/>
      <c r="B213" s="65" t="s">
        <v>10</v>
      </c>
      <c r="C213" s="65" t="s">
        <v>11</v>
      </c>
      <c r="D213" s="65" t="s">
        <v>12</v>
      </c>
      <c r="E213" s="65" t="s">
        <v>13</v>
      </c>
      <c r="F213" s="65" t="s">
        <v>14</v>
      </c>
      <c r="G213" s="66" t="s">
        <v>15</v>
      </c>
      <c r="H213" s="66" t="s">
        <v>16</v>
      </c>
      <c r="I213" s="195" t="s">
        <v>152</v>
      </c>
      <c r="J213" s="195" t="s">
        <v>155</v>
      </c>
    </row>
    <row r="214" spans="1:10" x14ac:dyDescent="0.25">
      <c r="A214" s="520" t="s">
        <v>327</v>
      </c>
      <c r="B214" s="565"/>
      <c r="C214" s="566"/>
      <c r="D214" s="566"/>
      <c r="E214" s="566"/>
      <c r="F214" s="566"/>
      <c r="G214" s="566"/>
      <c r="H214" s="566"/>
      <c r="I214" s="566"/>
      <c r="J214" s="564"/>
    </row>
    <row r="215" spans="1:10" x14ac:dyDescent="0.25">
      <c r="A215" s="68" t="s">
        <v>342</v>
      </c>
      <c r="B215" s="269">
        <v>4.7589959260386374</v>
      </c>
      <c r="C215" s="269">
        <v>0.27872753351753859</v>
      </c>
      <c r="D215" s="269">
        <v>1.1559847536468004E-2</v>
      </c>
      <c r="E215" s="269">
        <v>1.6767942255182968</v>
      </c>
      <c r="F215" s="269">
        <v>0.30371607629040115</v>
      </c>
      <c r="G215" s="269">
        <v>0.27036570751201244</v>
      </c>
      <c r="H215" s="270">
        <v>589.45185653188503</v>
      </c>
      <c r="I215" s="272">
        <v>1.131111111111111E-2</v>
      </c>
      <c r="J215" s="268">
        <v>5.0704980842911883E-3</v>
      </c>
    </row>
    <row r="216" spans="1:10" x14ac:dyDescent="0.25">
      <c r="A216" s="68" t="s">
        <v>331</v>
      </c>
      <c r="B216" s="269">
        <v>4.7589959260386374</v>
      </c>
      <c r="C216" s="269">
        <v>0.27872753351753859</v>
      </c>
      <c r="D216" s="269">
        <v>1.1559847536468004E-2</v>
      </c>
      <c r="E216" s="269">
        <v>1.6767942255182968</v>
      </c>
      <c r="F216" s="269">
        <v>0.30371607629040115</v>
      </c>
      <c r="G216" s="269">
        <v>0.27036570751201244</v>
      </c>
      <c r="H216" s="270">
        <v>589.45185653188503</v>
      </c>
      <c r="I216" s="272">
        <v>1.131111111111111E-2</v>
      </c>
      <c r="J216" s="268">
        <v>5.0704980842911883E-3</v>
      </c>
    </row>
    <row r="217" spans="1:10" x14ac:dyDescent="0.25">
      <c r="A217" s="68" t="s">
        <v>332</v>
      </c>
      <c r="B217" s="269">
        <v>4.7589959260386374</v>
      </c>
      <c r="C217" s="269">
        <v>0.27872753351753859</v>
      </c>
      <c r="D217" s="269">
        <v>1.1559847536468004E-2</v>
      </c>
      <c r="E217" s="269">
        <v>1.6767942255182968</v>
      </c>
      <c r="F217" s="269">
        <v>0.30371607629040115</v>
      </c>
      <c r="G217" s="269">
        <v>0.27036570751201244</v>
      </c>
      <c r="H217" s="270">
        <v>589.45185653188503</v>
      </c>
      <c r="I217" s="272">
        <v>1.131111111111111E-2</v>
      </c>
      <c r="J217" s="268">
        <v>5.0704980842911883E-3</v>
      </c>
    </row>
    <row r="218" spans="1:10" x14ac:dyDescent="0.25">
      <c r="A218" s="68" t="s">
        <v>333</v>
      </c>
      <c r="B218" s="269">
        <v>4.7589962892495512</v>
      </c>
      <c r="C218" s="269">
        <v>0.27872754407063094</v>
      </c>
      <c r="D218" s="269">
        <v>1.1559848377634166E-2</v>
      </c>
      <c r="E218" s="269">
        <v>1.6767944186923174</v>
      </c>
      <c r="F218" s="269">
        <v>0.30371604577824429</v>
      </c>
      <c r="G218" s="269">
        <v>0.27036571774851198</v>
      </c>
      <c r="H218" s="270">
        <v>589.45182279902861</v>
      </c>
      <c r="I218" s="272">
        <v>1.131111111111111E-2</v>
      </c>
      <c r="J218" s="268">
        <v>5.0704980842911883E-3</v>
      </c>
    </row>
    <row r="219" spans="1:10" x14ac:dyDescent="0.25">
      <c r="A219" s="68" t="s">
        <v>334</v>
      </c>
      <c r="B219" s="269">
        <v>4.0962816851506307</v>
      </c>
      <c r="C219" s="269">
        <v>0.32963785193533968</v>
      </c>
      <c r="D219" s="269">
        <v>1.1557787279607056E-2</v>
      </c>
      <c r="E219" s="269">
        <v>2.5508364438411797</v>
      </c>
      <c r="F219" s="269">
        <v>0.34160665092888165</v>
      </c>
      <c r="G219" s="269">
        <v>0.31974871637727953</v>
      </c>
      <c r="H219" s="270">
        <v>589.34914725203214</v>
      </c>
      <c r="I219" s="272">
        <v>1.131111111111111E-2</v>
      </c>
      <c r="J219" s="268">
        <v>5.0704980842911883E-3</v>
      </c>
    </row>
    <row r="220" spans="1:10" x14ac:dyDescent="0.25">
      <c r="A220" s="68" t="s">
        <v>335</v>
      </c>
      <c r="B220" s="269">
        <v>3.9491099387591326</v>
      </c>
      <c r="C220" s="269">
        <v>0.35468319300926671</v>
      </c>
      <c r="D220" s="269">
        <v>1.1202735715932896E-2</v>
      </c>
      <c r="E220" s="269">
        <v>2.3166044906381082</v>
      </c>
      <c r="F220" s="269">
        <v>0.33738519003319073</v>
      </c>
      <c r="G220" s="269">
        <v>0.34404269721898867</v>
      </c>
      <c r="H220" s="270">
        <v>589.36633731690904</v>
      </c>
      <c r="I220" s="272">
        <v>1.131111111111111E-2</v>
      </c>
      <c r="J220" s="268">
        <v>5.0704980842911883E-3</v>
      </c>
    </row>
    <row r="221" spans="1:10" x14ac:dyDescent="0.25">
      <c r="A221" s="68" t="s">
        <v>336</v>
      </c>
      <c r="B221" s="269">
        <v>3.3218448354470578</v>
      </c>
      <c r="C221" s="269">
        <v>0.21866090204632824</v>
      </c>
      <c r="D221" s="269">
        <v>1.0079244148102219E-2</v>
      </c>
      <c r="E221" s="269">
        <v>0.85878306289953299</v>
      </c>
      <c r="F221" s="269">
        <v>0.26533010609487939</v>
      </c>
      <c r="G221" s="269">
        <v>0.21210107498493838</v>
      </c>
      <c r="H221" s="270">
        <v>530.25416143085909</v>
      </c>
      <c r="I221" s="272">
        <v>1.131111111111111E-2</v>
      </c>
      <c r="J221" s="268">
        <v>5.0704980842911883E-3</v>
      </c>
    </row>
    <row r="222" spans="1:10" x14ac:dyDescent="0.25">
      <c r="A222" s="68" t="s">
        <v>337</v>
      </c>
      <c r="B222" s="269">
        <v>3.0323234349444319</v>
      </c>
      <c r="C222" s="269">
        <v>0.14061156610594985</v>
      </c>
      <c r="D222" s="269">
        <v>9.7660595632375283E-3</v>
      </c>
      <c r="E222" s="269">
        <v>0.66040138969734863</v>
      </c>
      <c r="F222" s="269">
        <v>0.23246653600498884</v>
      </c>
      <c r="G222" s="269">
        <v>0.13639321912277136</v>
      </c>
      <c r="H222" s="270">
        <v>530.35085508794054</v>
      </c>
      <c r="I222" s="272">
        <v>1.131111111111111E-2</v>
      </c>
      <c r="J222" s="268">
        <v>5.0704980842911883E-3</v>
      </c>
    </row>
    <row r="223" spans="1:10" x14ac:dyDescent="0.25">
      <c r="A223" s="68" t="s">
        <v>343</v>
      </c>
      <c r="B223" s="269">
        <v>3.9161311028060495</v>
      </c>
      <c r="C223" s="269">
        <v>0.15992806734441631</v>
      </c>
      <c r="D223" s="269">
        <v>9.9707433619444785E-3</v>
      </c>
      <c r="E223" s="269">
        <v>1.0257722827138649</v>
      </c>
      <c r="F223" s="269">
        <v>0.22126680334548804</v>
      </c>
      <c r="G223" s="269">
        <v>0.1551302253240838</v>
      </c>
      <c r="H223" s="270">
        <v>530.38470172958864</v>
      </c>
      <c r="I223" s="272">
        <v>1.131111111111111E-2</v>
      </c>
      <c r="J223" s="268">
        <v>5.0704980842911883E-3</v>
      </c>
    </row>
    <row r="224" spans="1:10" x14ac:dyDescent="0.25">
      <c r="A224" s="68" t="s">
        <v>344</v>
      </c>
      <c r="B224" s="269">
        <v>3.9273365705769181</v>
      </c>
      <c r="C224" s="269">
        <v>0.16863793259447185</v>
      </c>
      <c r="D224" s="269">
        <v>9.9714817200470887E-3</v>
      </c>
      <c r="E224" s="269">
        <v>1.3475896131251546</v>
      </c>
      <c r="F224" s="269">
        <v>0.20886830195798164</v>
      </c>
      <c r="G224" s="269">
        <v>0.16357879461663771</v>
      </c>
      <c r="H224" s="270">
        <v>530.42155464514951</v>
      </c>
      <c r="I224" s="272">
        <v>1.131111111111111E-2</v>
      </c>
      <c r="J224" s="268">
        <v>5.0704980842911883E-3</v>
      </c>
    </row>
    <row r="225" spans="1:10" x14ac:dyDescent="0.25">
      <c r="A225" s="68" t="s">
        <v>345</v>
      </c>
      <c r="B225" s="269">
        <v>5.4455201280654606</v>
      </c>
      <c r="C225" s="269">
        <v>0.20462002551717925</v>
      </c>
      <c r="D225" s="269">
        <v>9.9630793889287986E-3</v>
      </c>
      <c r="E225" s="269">
        <v>1.187008454407013</v>
      </c>
      <c r="F225" s="269">
        <v>0.34940863095899238</v>
      </c>
      <c r="G225" s="269">
        <v>0.19848142475166389</v>
      </c>
      <c r="H225" s="270">
        <v>530.0027341069723</v>
      </c>
      <c r="I225" s="272">
        <v>1.131111111111111E-2</v>
      </c>
      <c r="J225" s="268">
        <v>5.0704980842911883E-3</v>
      </c>
    </row>
    <row r="226" spans="1:10" x14ac:dyDescent="0.25">
      <c r="A226" s="68" t="s">
        <v>346</v>
      </c>
      <c r="B226" s="269">
        <v>5.445519626448597</v>
      </c>
      <c r="C226" s="269">
        <v>0.20462005306579192</v>
      </c>
      <c r="D226" s="269">
        <v>9.9630798860805836E-3</v>
      </c>
      <c r="E226" s="269">
        <v>1.1870083474876796</v>
      </c>
      <c r="F226" s="269">
        <v>0.34940868450997242</v>
      </c>
      <c r="G226" s="269">
        <v>0.19848145147381815</v>
      </c>
      <c r="H226" s="270">
        <v>530.00265576844788</v>
      </c>
      <c r="I226" s="272">
        <v>1.131111111111111E-2</v>
      </c>
      <c r="J226" s="268">
        <v>5.0704980842911883E-3</v>
      </c>
    </row>
    <row r="227" spans="1:10" x14ac:dyDescent="0.25">
      <c r="A227" s="68" t="s">
        <v>347</v>
      </c>
      <c r="B227" s="269">
        <v>5.4455204712175869</v>
      </c>
      <c r="C227" s="269">
        <v>0.20462010092219818</v>
      </c>
      <c r="D227" s="269">
        <v>9.9630789186363582E-3</v>
      </c>
      <c r="E227" s="269">
        <v>1.1870086086966511</v>
      </c>
      <c r="F227" s="269">
        <v>0.34940865667185028</v>
      </c>
      <c r="G227" s="269">
        <v>0.19848149789453221</v>
      </c>
      <c r="H227" s="270">
        <v>530.00276164323861</v>
      </c>
      <c r="I227" s="272">
        <v>1.131111111111111E-2</v>
      </c>
      <c r="J227" s="268">
        <v>5.0704980842911883E-3</v>
      </c>
    </row>
    <row r="228" spans="1:10" x14ac:dyDescent="0.25">
      <c r="A228" s="68" t="s">
        <v>348</v>
      </c>
      <c r="B228" s="269">
        <v>5.4455198982207325</v>
      </c>
      <c r="C228" s="269">
        <v>0.20462005208411846</v>
      </c>
      <c r="D228" s="269">
        <v>9.9630805901342583E-3</v>
      </c>
      <c r="E228" s="269">
        <v>1.1870085429922836</v>
      </c>
      <c r="F228" s="269">
        <v>0.34940865073192939</v>
      </c>
      <c r="G228" s="269">
        <v>0.19848145052159488</v>
      </c>
      <c r="H228" s="270">
        <v>530.0027361088072</v>
      </c>
      <c r="I228" s="272">
        <v>1.131111111111111E-2</v>
      </c>
      <c r="J228" s="268">
        <v>5.0704980842911883E-3</v>
      </c>
    </row>
    <row r="229" spans="1:10" x14ac:dyDescent="0.25">
      <c r="A229" s="518" t="s">
        <v>341</v>
      </c>
      <c r="B229" s="69"/>
      <c r="C229" s="62"/>
      <c r="D229" s="62"/>
      <c r="E229" s="62"/>
      <c r="F229" s="62"/>
      <c r="G229" s="62"/>
      <c r="H229" s="62"/>
      <c r="I229" s="70"/>
      <c r="J229" s="63"/>
    </row>
    <row r="230" spans="1:10" x14ac:dyDescent="0.25">
      <c r="A230" s="519" t="s">
        <v>339</v>
      </c>
      <c r="B230" s="205"/>
      <c r="C230" s="205"/>
      <c r="D230" s="205"/>
      <c r="E230" s="205"/>
      <c r="F230" s="205"/>
      <c r="G230" s="205"/>
      <c r="H230" s="205"/>
      <c r="I230" s="205"/>
      <c r="J230" s="205"/>
    </row>
    <row r="231" spans="1:10" x14ac:dyDescent="0.25">
      <c r="A231" s="484" t="s">
        <v>353</v>
      </c>
      <c r="B231" s="485"/>
      <c r="C231" s="485"/>
      <c r="D231" s="485"/>
      <c r="E231" s="486"/>
      <c r="F231" s="486"/>
      <c r="G231" s="486"/>
      <c r="H231" s="486"/>
      <c r="I231" s="486"/>
      <c r="J231" s="487"/>
    </row>
    <row r="232" spans="1:10" x14ac:dyDescent="0.25">
      <c r="A232" s="560" t="s">
        <v>25</v>
      </c>
      <c r="B232" s="562" t="s">
        <v>9</v>
      </c>
      <c r="C232" s="563"/>
      <c r="D232" s="563"/>
      <c r="E232" s="563"/>
      <c r="F232" s="563"/>
      <c r="G232" s="563"/>
      <c r="H232" s="563"/>
      <c r="I232" s="563"/>
      <c r="J232" s="564"/>
    </row>
    <row r="233" spans="1:10" x14ac:dyDescent="0.25">
      <c r="A233" s="561"/>
      <c r="B233" s="65" t="s">
        <v>10</v>
      </c>
      <c r="C233" s="65" t="s">
        <v>11</v>
      </c>
      <c r="D233" s="65" t="s">
        <v>12</v>
      </c>
      <c r="E233" s="65" t="s">
        <v>13</v>
      </c>
      <c r="F233" s="65" t="s">
        <v>14</v>
      </c>
      <c r="G233" s="66" t="s">
        <v>15</v>
      </c>
      <c r="H233" s="66" t="s">
        <v>16</v>
      </c>
      <c r="I233" s="195" t="s">
        <v>152</v>
      </c>
      <c r="J233" s="195" t="s">
        <v>155</v>
      </c>
    </row>
    <row r="234" spans="1:10" x14ac:dyDescent="0.25">
      <c r="A234" s="520" t="s">
        <v>327</v>
      </c>
      <c r="B234" s="565"/>
      <c r="C234" s="566"/>
      <c r="D234" s="566"/>
      <c r="E234" s="566"/>
      <c r="F234" s="566"/>
      <c r="G234" s="566"/>
      <c r="H234" s="566"/>
      <c r="I234" s="566"/>
      <c r="J234" s="564"/>
    </row>
    <row r="235" spans="1:10" x14ac:dyDescent="0.25">
      <c r="A235" s="68" t="s">
        <v>342</v>
      </c>
      <c r="B235" s="269">
        <v>4.7589964323827649</v>
      </c>
      <c r="C235" s="269">
        <v>0.27872754424717072</v>
      </c>
      <c r="D235" s="269">
        <v>1.1559849072233867E-2</v>
      </c>
      <c r="E235" s="269">
        <v>1.6767943476206855</v>
      </c>
      <c r="F235" s="269">
        <v>0.30371607374779191</v>
      </c>
      <c r="G235" s="269">
        <v>0.27036571791975561</v>
      </c>
      <c r="H235" s="270">
        <v>589.45186679782614</v>
      </c>
      <c r="I235" s="272">
        <v>1.131111111111111E-2</v>
      </c>
      <c r="J235" s="268">
        <v>5.0704980842911883E-3</v>
      </c>
    </row>
    <row r="236" spans="1:10" x14ac:dyDescent="0.25">
      <c r="A236" s="68" t="s">
        <v>331</v>
      </c>
      <c r="B236" s="269">
        <v>4.7589964323827649</v>
      </c>
      <c r="C236" s="269">
        <v>0.27872754424717072</v>
      </c>
      <c r="D236" s="269">
        <v>1.1559849072233867E-2</v>
      </c>
      <c r="E236" s="269">
        <v>1.6767943476206855</v>
      </c>
      <c r="F236" s="269">
        <v>0.30371607374779191</v>
      </c>
      <c r="G236" s="269">
        <v>0.27036571791975561</v>
      </c>
      <c r="H236" s="270">
        <v>589.45186679782614</v>
      </c>
      <c r="I236" s="272">
        <v>1.131111111111111E-2</v>
      </c>
      <c r="J236" s="268">
        <v>5.0704980842911883E-3</v>
      </c>
    </row>
    <row r="237" spans="1:10" x14ac:dyDescent="0.25">
      <c r="A237" s="68" t="s">
        <v>332</v>
      </c>
      <c r="B237" s="269">
        <v>4.7589964323827649</v>
      </c>
      <c r="C237" s="269">
        <v>0.27872754424717072</v>
      </c>
      <c r="D237" s="269">
        <v>1.1559849072233867E-2</v>
      </c>
      <c r="E237" s="269">
        <v>1.6767943476206855</v>
      </c>
      <c r="F237" s="269">
        <v>0.30371607374779191</v>
      </c>
      <c r="G237" s="269">
        <v>0.27036571791975561</v>
      </c>
      <c r="H237" s="270">
        <v>589.45186679782614</v>
      </c>
      <c r="I237" s="272">
        <v>1.131111111111111E-2</v>
      </c>
      <c r="J237" s="268">
        <v>5.0704980842911883E-3</v>
      </c>
    </row>
    <row r="238" spans="1:10" x14ac:dyDescent="0.25">
      <c r="A238" s="68" t="s">
        <v>333</v>
      </c>
      <c r="B238" s="269">
        <v>4.7589962878146466</v>
      </c>
      <c r="C238" s="269">
        <v>0.27872756224993694</v>
      </c>
      <c r="D238" s="269">
        <v>1.1559848425111536E-2</v>
      </c>
      <c r="E238" s="269">
        <v>1.6767943220815953</v>
      </c>
      <c r="F238" s="269">
        <v>0.30371604993165385</v>
      </c>
      <c r="G238" s="269">
        <v>0.2703657353824388</v>
      </c>
      <c r="H238" s="270">
        <v>589.45179734135854</v>
      </c>
      <c r="I238" s="272">
        <v>1.131111111111111E-2</v>
      </c>
      <c r="J238" s="268">
        <v>5.0704980842911883E-3</v>
      </c>
    </row>
    <row r="239" spans="1:10" x14ac:dyDescent="0.25">
      <c r="A239" s="68" t="s">
        <v>334</v>
      </c>
      <c r="B239" s="269">
        <v>4.0962816448171795</v>
      </c>
      <c r="C239" s="269">
        <v>0.32963784869464768</v>
      </c>
      <c r="D239" s="269">
        <v>1.155778855481043E-2</v>
      </c>
      <c r="E239" s="269">
        <v>2.5508368193452666</v>
      </c>
      <c r="F239" s="269">
        <v>0.34160666584373517</v>
      </c>
      <c r="G239" s="269">
        <v>0.31974871323380827</v>
      </c>
      <c r="H239" s="270">
        <v>589.3491353647629</v>
      </c>
      <c r="I239" s="272">
        <v>1.131111111111111E-2</v>
      </c>
      <c r="J239" s="268">
        <v>5.0704980842911883E-3</v>
      </c>
    </row>
    <row r="240" spans="1:10" x14ac:dyDescent="0.25">
      <c r="A240" s="68" t="s">
        <v>335</v>
      </c>
      <c r="B240" s="269">
        <v>3.9491103687569615</v>
      </c>
      <c r="C240" s="269">
        <v>0.35468321992401952</v>
      </c>
      <c r="D240" s="269">
        <v>1.1202737476805575E-2</v>
      </c>
      <c r="E240" s="269">
        <v>2.3166049193206284</v>
      </c>
      <c r="F240" s="269">
        <v>0.33738522935284504</v>
      </c>
      <c r="G240" s="269">
        <v>0.34404272332629893</v>
      </c>
      <c r="H240" s="270">
        <v>589.36641072772045</v>
      </c>
      <c r="I240" s="272">
        <v>1.131111111111111E-2</v>
      </c>
      <c r="J240" s="268">
        <v>5.0704980842911883E-3</v>
      </c>
    </row>
    <row r="241" spans="1:10" x14ac:dyDescent="0.25">
      <c r="A241" s="68" t="s">
        <v>336</v>
      </c>
      <c r="B241" s="269">
        <v>3.3218442432418938</v>
      </c>
      <c r="C241" s="269">
        <v>0.21866087934600495</v>
      </c>
      <c r="D241" s="269">
        <v>1.0079242454140701E-2</v>
      </c>
      <c r="E241" s="269">
        <v>0.85878285841032242</v>
      </c>
      <c r="F241" s="269">
        <v>0.26533004389389303</v>
      </c>
      <c r="G241" s="269">
        <v>0.21210105296562481</v>
      </c>
      <c r="H241" s="270">
        <v>530.25413396079784</v>
      </c>
      <c r="I241" s="272">
        <v>1.131111111111111E-2</v>
      </c>
      <c r="J241" s="268">
        <v>5.0704980842911883E-3</v>
      </c>
    </row>
    <row r="242" spans="1:10" x14ac:dyDescent="0.25">
      <c r="A242" s="68" t="s">
        <v>337</v>
      </c>
      <c r="B242" s="269">
        <v>3.0323230182695662</v>
      </c>
      <c r="C242" s="269">
        <v>0.14061156492806506</v>
      </c>
      <c r="D242" s="269">
        <v>9.7660600912356892E-3</v>
      </c>
      <c r="E242" s="269">
        <v>0.66040151091268617</v>
      </c>
      <c r="F242" s="269">
        <v>0.23246653144432819</v>
      </c>
      <c r="G242" s="269">
        <v>0.13639321798022311</v>
      </c>
      <c r="H242" s="270">
        <v>530.35083296772882</v>
      </c>
      <c r="I242" s="272">
        <v>1.131111111111111E-2</v>
      </c>
      <c r="J242" s="268">
        <v>5.0704980842911883E-3</v>
      </c>
    </row>
    <row r="243" spans="1:10" x14ac:dyDescent="0.25">
      <c r="A243" s="68" t="s">
        <v>343</v>
      </c>
      <c r="B243" s="269">
        <v>3.916131640372869</v>
      </c>
      <c r="C243" s="269">
        <v>0.15992806223090186</v>
      </c>
      <c r="D243" s="269">
        <v>9.9707434860502025E-3</v>
      </c>
      <c r="E243" s="269">
        <v>1.0257722776731157</v>
      </c>
      <c r="F243" s="269">
        <v>0.22126686544845234</v>
      </c>
      <c r="G243" s="269">
        <v>0.15513022036397481</v>
      </c>
      <c r="H243" s="270">
        <v>530.38475284592596</v>
      </c>
      <c r="I243" s="272">
        <v>1.131111111111111E-2</v>
      </c>
      <c r="J243" s="268">
        <v>5.0704980842911883E-3</v>
      </c>
    </row>
    <row r="244" spans="1:10" x14ac:dyDescent="0.25">
      <c r="A244" s="68" t="s">
        <v>344</v>
      </c>
      <c r="B244" s="269">
        <v>3.9273369949674679</v>
      </c>
      <c r="C244" s="269">
        <v>0.16863792265656263</v>
      </c>
      <c r="D244" s="269">
        <v>9.9714838068486397E-3</v>
      </c>
      <c r="E244" s="269">
        <v>1.3475896812020229</v>
      </c>
      <c r="F244" s="269">
        <v>0.20886837432290101</v>
      </c>
      <c r="G244" s="269">
        <v>0.16357878497686576</v>
      </c>
      <c r="H244" s="270">
        <v>530.42159494735483</v>
      </c>
      <c r="I244" s="272">
        <v>1.131111111111111E-2</v>
      </c>
      <c r="J244" s="268">
        <v>5.0704980842911883E-3</v>
      </c>
    </row>
    <row r="245" spans="1:10" x14ac:dyDescent="0.25">
      <c r="A245" s="68" t="s">
        <v>345</v>
      </c>
      <c r="B245" s="269">
        <v>5.4455208091929297</v>
      </c>
      <c r="C245" s="269">
        <v>0.20462006658432375</v>
      </c>
      <c r="D245" s="269">
        <v>9.9630802704077561E-3</v>
      </c>
      <c r="E245" s="269">
        <v>1.187008551563417</v>
      </c>
      <c r="F245" s="269">
        <v>0.34940864239294828</v>
      </c>
      <c r="G245" s="269">
        <v>0.19848146458679403</v>
      </c>
      <c r="H245" s="270">
        <v>530.00278738496706</v>
      </c>
      <c r="I245" s="272">
        <v>1.131111111111111E-2</v>
      </c>
      <c r="J245" s="268">
        <v>5.0704980842911883E-3</v>
      </c>
    </row>
    <row r="246" spans="1:10" x14ac:dyDescent="0.25">
      <c r="A246" s="68" t="s">
        <v>346</v>
      </c>
      <c r="B246" s="269">
        <v>5.4455200018434127</v>
      </c>
      <c r="C246" s="269">
        <v>0.20462006020794288</v>
      </c>
      <c r="D246" s="269">
        <v>9.9630785002977045E-3</v>
      </c>
      <c r="E246" s="269">
        <v>1.1870086162608475</v>
      </c>
      <c r="F246" s="269">
        <v>0.34940862627038066</v>
      </c>
      <c r="G246" s="269">
        <v>0.19848145840170456</v>
      </c>
      <c r="H246" s="270">
        <v>530.00277650907287</v>
      </c>
      <c r="I246" s="272">
        <v>1.131111111111111E-2</v>
      </c>
      <c r="J246" s="268">
        <v>5.0704980842911883E-3</v>
      </c>
    </row>
    <row r="247" spans="1:10" x14ac:dyDescent="0.25">
      <c r="A247" s="68" t="s">
        <v>347</v>
      </c>
      <c r="B247" s="269">
        <v>5.4455194610604822</v>
      </c>
      <c r="C247" s="269">
        <v>0.20462004048300286</v>
      </c>
      <c r="D247" s="269">
        <v>9.963079346343091E-3</v>
      </c>
      <c r="E247" s="269">
        <v>1.1870086011160936</v>
      </c>
      <c r="F247" s="269">
        <v>0.34940866979381657</v>
      </c>
      <c r="G247" s="269">
        <v>0.19848143926851278</v>
      </c>
      <c r="H247" s="270">
        <v>530.00275612762994</v>
      </c>
      <c r="I247" s="272">
        <v>1.131111111111111E-2</v>
      </c>
      <c r="J247" s="268">
        <v>5.0704980842911883E-3</v>
      </c>
    </row>
    <row r="248" spans="1:10" x14ac:dyDescent="0.25">
      <c r="A248" s="68" t="s">
        <v>348</v>
      </c>
      <c r="B248" s="269">
        <v>5.4455200017009497</v>
      </c>
      <c r="C248" s="269">
        <v>0.20462008163109727</v>
      </c>
      <c r="D248" s="269">
        <v>9.9630797363280676E-3</v>
      </c>
      <c r="E248" s="269">
        <v>1.1870084740873768</v>
      </c>
      <c r="F248" s="269">
        <v>0.349408619046082</v>
      </c>
      <c r="G248" s="269">
        <v>0.19848147918216433</v>
      </c>
      <c r="H248" s="270">
        <v>530.00281521050385</v>
      </c>
      <c r="I248" s="272">
        <v>1.131111111111111E-2</v>
      </c>
      <c r="J248" s="268">
        <v>5.0704980842911883E-3</v>
      </c>
    </row>
    <row r="249" spans="1:10" x14ac:dyDescent="0.25">
      <c r="A249" s="518" t="s">
        <v>341</v>
      </c>
      <c r="B249" s="69"/>
      <c r="C249" s="62"/>
      <c r="D249" s="62"/>
      <c r="E249" s="62"/>
      <c r="F249" s="62"/>
      <c r="G249" s="62"/>
      <c r="H249" s="62"/>
      <c r="I249" s="70"/>
      <c r="J249" s="63"/>
    </row>
    <row r="250" spans="1:10" x14ac:dyDescent="0.25">
      <c r="A250" s="519" t="s">
        <v>339</v>
      </c>
      <c r="B250" s="205"/>
      <c r="C250" s="205"/>
      <c r="D250" s="205"/>
      <c r="E250" s="205"/>
      <c r="F250" s="205"/>
      <c r="G250" s="205"/>
      <c r="H250" s="205"/>
      <c r="I250" s="205"/>
      <c r="J250" s="205"/>
    </row>
    <row r="251" spans="1:10" x14ac:dyDescent="0.25">
      <c r="A251" s="484" t="s">
        <v>354</v>
      </c>
      <c r="B251" s="485"/>
      <c r="C251" s="485"/>
      <c r="D251" s="485"/>
      <c r="E251" s="486"/>
      <c r="F251" s="486"/>
      <c r="G251" s="486"/>
      <c r="H251" s="486"/>
      <c r="I251" s="486"/>
      <c r="J251" s="487"/>
    </row>
    <row r="252" spans="1:10" x14ac:dyDescent="0.25">
      <c r="A252" s="560" t="s">
        <v>25</v>
      </c>
      <c r="B252" s="562" t="s">
        <v>9</v>
      </c>
      <c r="C252" s="563"/>
      <c r="D252" s="563"/>
      <c r="E252" s="563"/>
      <c r="F252" s="563"/>
      <c r="G252" s="563"/>
      <c r="H252" s="563"/>
      <c r="I252" s="563"/>
      <c r="J252" s="564"/>
    </row>
    <row r="253" spans="1:10" x14ac:dyDescent="0.25">
      <c r="A253" s="561"/>
      <c r="B253" s="65" t="s">
        <v>10</v>
      </c>
      <c r="C253" s="65" t="s">
        <v>11</v>
      </c>
      <c r="D253" s="65" t="s">
        <v>12</v>
      </c>
      <c r="E253" s="65" t="s">
        <v>13</v>
      </c>
      <c r="F253" s="65" t="s">
        <v>14</v>
      </c>
      <c r="G253" s="66" t="s">
        <v>15</v>
      </c>
      <c r="H253" s="66" t="s">
        <v>16</v>
      </c>
      <c r="I253" s="195" t="s">
        <v>152</v>
      </c>
      <c r="J253" s="195" t="s">
        <v>155</v>
      </c>
    </row>
    <row r="254" spans="1:10" x14ac:dyDescent="0.25">
      <c r="A254" s="520" t="s">
        <v>327</v>
      </c>
      <c r="B254" s="565"/>
      <c r="C254" s="566"/>
      <c r="D254" s="566"/>
      <c r="E254" s="566"/>
      <c r="F254" s="566"/>
      <c r="G254" s="566"/>
      <c r="H254" s="566"/>
      <c r="I254" s="566"/>
      <c r="J254" s="564"/>
    </row>
    <row r="255" spans="1:10" x14ac:dyDescent="0.25">
      <c r="A255" s="68" t="s">
        <v>342</v>
      </c>
      <c r="B255" s="269">
        <v>4.7589959850220067</v>
      </c>
      <c r="C255" s="269">
        <v>0.27872752273357948</v>
      </c>
      <c r="D255" s="269">
        <v>1.1559848467702782E-2</v>
      </c>
      <c r="E255" s="269">
        <v>1.676794338155762</v>
      </c>
      <c r="F255" s="269">
        <v>0.3037160592347522</v>
      </c>
      <c r="G255" s="269">
        <v>0.27036569705157215</v>
      </c>
      <c r="H255" s="270">
        <v>589.45183831823124</v>
      </c>
      <c r="I255" s="272">
        <v>1.131111111111111E-2</v>
      </c>
      <c r="J255" s="268">
        <v>5.0704980842911883E-3</v>
      </c>
    </row>
    <row r="256" spans="1:10" x14ac:dyDescent="0.25">
      <c r="A256" s="68" t="s">
        <v>331</v>
      </c>
      <c r="B256" s="269">
        <v>4.7589959850220067</v>
      </c>
      <c r="C256" s="269">
        <v>0.27872752273357948</v>
      </c>
      <c r="D256" s="269">
        <v>1.1559848467702782E-2</v>
      </c>
      <c r="E256" s="269">
        <v>1.676794338155762</v>
      </c>
      <c r="F256" s="269">
        <v>0.3037160592347522</v>
      </c>
      <c r="G256" s="269">
        <v>0.27036569705157215</v>
      </c>
      <c r="H256" s="270">
        <v>589.45183831823124</v>
      </c>
      <c r="I256" s="272">
        <v>1.131111111111111E-2</v>
      </c>
      <c r="J256" s="268">
        <v>5.0704980842911883E-3</v>
      </c>
    </row>
    <row r="257" spans="1:10" x14ac:dyDescent="0.25">
      <c r="A257" s="68" t="s">
        <v>332</v>
      </c>
      <c r="B257" s="269">
        <v>4.7589959850220067</v>
      </c>
      <c r="C257" s="269">
        <v>0.27872752273357948</v>
      </c>
      <c r="D257" s="269">
        <v>1.1559848467702782E-2</v>
      </c>
      <c r="E257" s="269">
        <v>1.676794338155762</v>
      </c>
      <c r="F257" s="269">
        <v>0.3037160592347522</v>
      </c>
      <c r="G257" s="269">
        <v>0.27036569705157215</v>
      </c>
      <c r="H257" s="270">
        <v>589.45183831823124</v>
      </c>
      <c r="I257" s="272">
        <v>1.131111111111111E-2</v>
      </c>
      <c r="J257" s="268">
        <v>5.0704980842911883E-3</v>
      </c>
    </row>
    <row r="258" spans="1:10" x14ac:dyDescent="0.25">
      <c r="A258" s="68" t="s">
        <v>333</v>
      </c>
      <c r="B258" s="269">
        <v>4.758995835539503</v>
      </c>
      <c r="C258" s="269">
        <v>0.27872757465745368</v>
      </c>
      <c r="D258" s="269">
        <v>1.1559847772339862E-2</v>
      </c>
      <c r="E258" s="269">
        <v>1.6767943247000394</v>
      </c>
      <c r="F258" s="269">
        <v>0.30371607891113483</v>
      </c>
      <c r="G258" s="269">
        <v>0.27036574741773006</v>
      </c>
      <c r="H258" s="270">
        <v>589.45186320179141</v>
      </c>
      <c r="I258" s="272">
        <v>1.131111111111111E-2</v>
      </c>
      <c r="J258" s="268">
        <v>5.0704980842911883E-3</v>
      </c>
    </row>
    <row r="259" spans="1:10" x14ac:dyDescent="0.25">
      <c r="A259" s="68" t="s">
        <v>334</v>
      </c>
      <c r="B259" s="269">
        <v>4.0962818592586556</v>
      </c>
      <c r="C259" s="269">
        <v>0.32963784424431053</v>
      </c>
      <c r="D259" s="269">
        <v>1.1557788137565373E-2</v>
      </c>
      <c r="E259" s="269">
        <v>2.5508361509232005</v>
      </c>
      <c r="F259" s="269">
        <v>0.34160668429705798</v>
      </c>
      <c r="G259" s="269">
        <v>0.31974870891698121</v>
      </c>
      <c r="H259" s="270">
        <v>589.34910243260401</v>
      </c>
      <c r="I259" s="272">
        <v>1.131111111111111E-2</v>
      </c>
      <c r="J259" s="268">
        <v>5.0704980842911883E-3</v>
      </c>
    </row>
    <row r="260" spans="1:10" x14ac:dyDescent="0.25">
      <c r="A260" s="68" t="s">
        <v>335</v>
      </c>
      <c r="B260" s="269">
        <v>3.949109682581756</v>
      </c>
      <c r="C260" s="269">
        <v>0.35468323852767653</v>
      </c>
      <c r="D260" s="269">
        <v>1.1202735435441438E-2</v>
      </c>
      <c r="E260" s="269">
        <v>2.3166044639530625</v>
      </c>
      <c r="F260" s="269">
        <v>0.337385281788599</v>
      </c>
      <c r="G260" s="269">
        <v>0.34404274137184626</v>
      </c>
      <c r="H260" s="270">
        <v>589.3663711901977</v>
      </c>
      <c r="I260" s="272">
        <v>1.131111111111111E-2</v>
      </c>
      <c r="J260" s="268">
        <v>5.0704980842911883E-3</v>
      </c>
    </row>
    <row r="261" spans="1:10" x14ac:dyDescent="0.25">
      <c r="A261" s="68" t="s">
        <v>336</v>
      </c>
      <c r="B261" s="269">
        <v>3.321844336188891</v>
      </c>
      <c r="C261" s="269">
        <v>0.21866086610595198</v>
      </c>
      <c r="D261" s="269">
        <v>1.0079244996980149E-2</v>
      </c>
      <c r="E261" s="269">
        <v>0.85878290579769911</v>
      </c>
      <c r="F261" s="269">
        <v>0.2653300616983662</v>
      </c>
      <c r="G261" s="269">
        <v>0.21210104012277342</v>
      </c>
      <c r="H261" s="270">
        <v>530.25416847609381</v>
      </c>
      <c r="I261" s="272">
        <v>1.131111111111111E-2</v>
      </c>
      <c r="J261" s="268">
        <v>5.0704980842911883E-3</v>
      </c>
    </row>
    <row r="262" spans="1:10" x14ac:dyDescent="0.25">
      <c r="A262" s="68" t="s">
        <v>337</v>
      </c>
      <c r="B262" s="269">
        <v>3.0323235556134045</v>
      </c>
      <c r="C262" s="269">
        <v>0.14061158076637956</v>
      </c>
      <c r="D262" s="269">
        <v>9.7660596258116374E-3</v>
      </c>
      <c r="E262" s="269">
        <v>0.66040161842663947</v>
      </c>
      <c r="F262" s="269">
        <v>0.23246655520750942</v>
      </c>
      <c r="G262" s="269">
        <v>0.13639323334338818</v>
      </c>
      <c r="H262" s="270">
        <v>530.35087969787457</v>
      </c>
      <c r="I262" s="272">
        <v>1.131111111111111E-2</v>
      </c>
      <c r="J262" s="268">
        <v>5.0704980842911883E-3</v>
      </c>
    </row>
    <row r="263" spans="1:10" x14ac:dyDescent="0.25">
      <c r="A263" s="68" t="s">
        <v>343</v>
      </c>
      <c r="B263" s="269">
        <v>3.9161313869630625</v>
      </c>
      <c r="C263" s="269">
        <v>0.15992805517709344</v>
      </c>
      <c r="D263" s="269">
        <v>9.9707426252764221E-3</v>
      </c>
      <c r="E263" s="269">
        <v>1.0257722655771553</v>
      </c>
      <c r="F263" s="269">
        <v>0.22126683161946606</v>
      </c>
      <c r="G263" s="269">
        <v>0.15513021352178064</v>
      </c>
      <c r="H263" s="270">
        <v>530.38467854763815</v>
      </c>
      <c r="I263" s="272">
        <v>1.131111111111111E-2</v>
      </c>
      <c r="J263" s="268">
        <v>5.0704980842911883E-3</v>
      </c>
    </row>
    <row r="264" spans="1:10" x14ac:dyDescent="0.25">
      <c r="A264" s="68" t="s">
        <v>344</v>
      </c>
      <c r="B264" s="269">
        <v>3.9273361665552584</v>
      </c>
      <c r="C264" s="269">
        <v>0.16863792520664631</v>
      </c>
      <c r="D264" s="269">
        <v>9.9714812210295288E-3</v>
      </c>
      <c r="E264" s="269">
        <v>1.3475897708672469</v>
      </c>
      <c r="F264" s="269">
        <v>0.20886834242579977</v>
      </c>
      <c r="G264" s="269">
        <v>0.16357878745044691</v>
      </c>
      <c r="H264" s="270">
        <v>530.42155460244783</v>
      </c>
      <c r="I264" s="272">
        <v>1.131111111111111E-2</v>
      </c>
      <c r="J264" s="268">
        <v>5.0704980842911883E-3</v>
      </c>
    </row>
    <row r="265" spans="1:10" x14ac:dyDescent="0.25">
      <c r="A265" s="68" t="s">
        <v>345</v>
      </c>
      <c r="B265" s="269">
        <v>5.4455201816014567</v>
      </c>
      <c r="C265" s="269">
        <v>0.20462009883828775</v>
      </c>
      <c r="D265" s="269">
        <v>9.9630803984275471E-3</v>
      </c>
      <c r="E265" s="269">
        <v>1.1870087639049742</v>
      </c>
      <c r="F265" s="269">
        <v>0.34940866611726135</v>
      </c>
      <c r="G265" s="269">
        <v>0.19848149587313912</v>
      </c>
      <c r="H265" s="270">
        <v>530.00275518975866</v>
      </c>
      <c r="I265" s="272">
        <v>1.131111111111111E-2</v>
      </c>
      <c r="J265" s="268">
        <v>5.0704980842911883E-3</v>
      </c>
    </row>
    <row r="266" spans="1:10" x14ac:dyDescent="0.25">
      <c r="A266" s="68" t="s">
        <v>346</v>
      </c>
      <c r="B266" s="269">
        <v>5.4455195862606578</v>
      </c>
      <c r="C266" s="269">
        <v>0.20462006721344439</v>
      </c>
      <c r="D266" s="269">
        <v>9.9630791892486893E-3</v>
      </c>
      <c r="E266" s="269">
        <v>1.1870085747739492</v>
      </c>
      <c r="F266" s="269">
        <v>0.34940865634187046</v>
      </c>
      <c r="G266" s="269">
        <v>0.19848146519704107</v>
      </c>
      <c r="H266" s="270">
        <v>530.0027815818994</v>
      </c>
      <c r="I266" s="272">
        <v>1.131111111111111E-2</v>
      </c>
      <c r="J266" s="268">
        <v>5.0704980842911883E-3</v>
      </c>
    </row>
    <row r="267" spans="1:10" x14ac:dyDescent="0.25">
      <c r="A267" s="68" t="s">
        <v>347</v>
      </c>
      <c r="B267" s="269">
        <v>5.4455206770851783</v>
      </c>
      <c r="C267" s="269">
        <v>0.20462005038627851</v>
      </c>
      <c r="D267" s="269">
        <v>9.9630797347221335E-3</v>
      </c>
      <c r="E267" s="269">
        <v>1.18700868406425</v>
      </c>
      <c r="F267" s="269">
        <v>0.34940869710038508</v>
      </c>
      <c r="G267" s="269">
        <v>0.19848144887469016</v>
      </c>
      <c r="H267" s="270">
        <v>530.00279483514407</v>
      </c>
      <c r="I267" s="272">
        <v>1.131111111111111E-2</v>
      </c>
      <c r="J267" s="268">
        <v>5.0704980842911883E-3</v>
      </c>
    </row>
    <row r="268" spans="1:10" x14ac:dyDescent="0.25">
      <c r="A268" s="68" t="s">
        <v>348</v>
      </c>
      <c r="B268" s="269">
        <v>5.4455198289181226</v>
      </c>
      <c r="C268" s="269">
        <v>0.20462007096857956</v>
      </c>
      <c r="D268" s="269">
        <v>9.963078405156145E-3</v>
      </c>
      <c r="E268" s="269">
        <v>1.1870083310346446</v>
      </c>
      <c r="F268" s="269">
        <v>0.34940861781436078</v>
      </c>
      <c r="G268" s="269">
        <v>0.1984814688395222</v>
      </c>
      <c r="H268" s="270">
        <v>530.00278369388309</v>
      </c>
      <c r="I268" s="272">
        <v>1.131111111111111E-2</v>
      </c>
      <c r="J268" s="268">
        <v>5.0704980842911883E-3</v>
      </c>
    </row>
    <row r="269" spans="1:10" x14ac:dyDescent="0.25">
      <c r="A269" s="518" t="s">
        <v>341</v>
      </c>
      <c r="B269" s="69"/>
      <c r="C269" s="62"/>
      <c r="D269" s="62"/>
      <c r="E269" s="62"/>
      <c r="F269" s="62"/>
      <c r="G269" s="62"/>
      <c r="H269" s="62"/>
      <c r="I269" s="70"/>
      <c r="J269" s="63"/>
    </row>
    <row r="270" spans="1:10" x14ac:dyDescent="0.25">
      <c r="A270" s="519" t="s">
        <v>339</v>
      </c>
      <c r="B270" s="205"/>
      <c r="C270" s="205"/>
      <c r="D270" s="205"/>
      <c r="E270" s="205"/>
      <c r="F270" s="205"/>
      <c r="G270" s="205"/>
      <c r="H270" s="205"/>
      <c r="I270" s="205"/>
      <c r="J270" s="205"/>
    </row>
    <row r="272" spans="1:10" ht="15.75" x14ac:dyDescent="0.25">
      <c r="A272" s="572" t="s">
        <v>159</v>
      </c>
      <c r="B272" s="573"/>
      <c r="C272" s="573"/>
      <c r="D272" s="573"/>
      <c r="E272" s="573"/>
      <c r="F272" s="573"/>
      <c r="G272" s="573"/>
      <c r="H272" s="4"/>
      <c r="I272" s="4"/>
      <c r="J272" s="4"/>
    </row>
    <row r="273" spans="1:10" x14ac:dyDescent="0.25">
      <c r="A273" s="172" t="s">
        <v>38</v>
      </c>
      <c r="B273" s="574" t="s">
        <v>160</v>
      </c>
      <c r="C273" s="575"/>
      <c r="D273" s="575"/>
      <c r="E273" s="575"/>
      <c r="F273" s="575"/>
      <c r="G273" s="575"/>
      <c r="H273" s="575"/>
      <c r="I273" s="575"/>
      <c r="J273" s="576"/>
    </row>
    <row r="274" spans="1:10" x14ac:dyDescent="0.25">
      <c r="A274" s="172" t="s">
        <v>40</v>
      </c>
      <c r="B274" s="172" t="s">
        <v>10</v>
      </c>
      <c r="C274" s="172" t="s">
        <v>11</v>
      </c>
      <c r="D274" s="172" t="s">
        <v>15</v>
      </c>
      <c r="E274" s="42" t="s">
        <v>114</v>
      </c>
      <c r="F274" s="42" t="s">
        <v>13</v>
      </c>
      <c r="G274" s="42" t="s">
        <v>41</v>
      </c>
      <c r="H274" s="172" t="s">
        <v>16</v>
      </c>
      <c r="I274" s="172" t="s">
        <v>17</v>
      </c>
      <c r="J274" s="42" t="s">
        <v>155</v>
      </c>
    </row>
    <row r="275" spans="1:10" x14ac:dyDescent="0.25">
      <c r="A275" s="173" t="s">
        <v>161</v>
      </c>
      <c r="B275" s="420">
        <v>0.25044445487891503</v>
      </c>
      <c r="C275" s="275">
        <v>1.8624319094382604</v>
      </c>
      <c r="D275" s="275">
        <v>1.7134373566831995</v>
      </c>
      <c r="E275" s="420">
        <v>2.7922157635913453E-2</v>
      </c>
      <c r="F275" s="275">
        <v>47.810743551965615</v>
      </c>
      <c r="G275" s="275">
        <v>48.717133365368987</v>
      </c>
      <c r="H275" s="420">
        <v>140.15473662093922</v>
      </c>
      <c r="I275" s="420">
        <v>0.4240369441860139</v>
      </c>
      <c r="J275" s="421">
        <v>2.8390500000000001E-3</v>
      </c>
    </row>
    <row r="276" spans="1:10" x14ac:dyDescent="0.25">
      <c r="A276" s="521" t="s">
        <v>18</v>
      </c>
      <c r="B276" s="44"/>
      <c r="C276" s="44"/>
      <c r="D276" s="44"/>
      <c r="E276" s="44"/>
      <c r="F276" s="4"/>
      <c r="G276" s="4"/>
      <c r="H276" s="41"/>
      <c r="I276" s="41"/>
      <c r="J276" s="4"/>
    </row>
    <row r="277" spans="1:10" x14ac:dyDescent="0.25">
      <c r="A277" s="519" t="s">
        <v>162</v>
      </c>
      <c r="B277" s="4"/>
      <c r="C277" s="4"/>
      <c r="D277" s="4"/>
      <c r="E277" s="4"/>
      <c r="F277" s="4"/>
      <c r="G277" s="4"/>
      <c r="H277" s="4"/>
      <c r="I277" s="4"/>
      <c r="J277" s="4"/>
    </row>
  </sheetData>
  <mergeCells count="41">
    <mergeCell ref="A4:A5"/>
    <mergeCell ref="B4:J4"/>
    <mergeCell ref="A132:A133"/>
    <mergeCell ref="B132:J132"/>
    <mergeCell ref="B134:J134"/>
    <mergeCell ref="B60:J60"/>
    <mergeCell ref="A272:G272"/>
    <mergeCell ref="B273:J273"/>
    <mergeCell ref="A18:A19"/>
    <mergeCell ref="B18:J18"/>
    <mergeCell ref="A152:A153"/>
    <mergeCell ref="B152:J152"/>
    <mergeCell ref="B154:J154"/>
    <mergeCell ref="A74:A75"/>
    <mergeCell ref="B74:J74"/>
    <mergeCell ref="A32:A33"/>
    <mergeCell ref="B32:J32"/>
    <mergeCell ref="A172:A173"/>
    <mergeCell ref="B172:J172"/>
    <mergeCell ref="A46:A47"/>
    <mergeCell ref="B46:J46"/>
    <mergeCell ref="A60:A61"/>
    <mergeCell ref="B214:J214"/>
    <mergeCell ref="A88:A89"/>
    <mergeCell ref="B88:J88"/>
    <mergeCell ref="A192:A193"/>
    <mergeCell ref="B192:J192"/>
    <mergeCell ref="B194:J194"/>
    <mergeCell ref="B174:J174"/>
    <mergeCell ref="A102:A103"/>
    <mergeCell ref="B102:J102"/>
    <mergeCell ref="A116:A117"/>
    <mergeCell ref="B116:J116"/>
    <mergeCell ref="A212:A213"/>
    <mergeCell ref="B212:J212"/>
    <mergeCell ref="A252:A253"/>
    <mergeCell ref="B252:J252"/>
    <mergeCell ref="B254:J254"/>
    <mergeCell ref="A232:A233"/>
    <mergeCell ref="B232:J232"/>
    <mergeCell ref="B234:J23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S82"/>
  <sheetViews>
    <sheetView showGridLines="0" zoomScale="75" zoomScaleNormal="75" workbookViewId="0"/>
  </sheetViews>
  <sheetFormatPr defaultRowHeight="15" x14ac:dyDescent="0.25"/>
  <cols>
    <col min="1" max="1" width="16.28515625" customWidth="1"/>
    <col min="2" max="2" width="11" customWidth="1"/>
  </cols>
  <sheetData>
    <row r="2" spans="1:19" s="403" customFormat="1" x14ac:dyDescent="0.25">
      <c r="A2" s="585" t="s">
        <v>280</v>
      </c>
      <c r="B2" s="585"/>
      <c r="C2" s="585"/>
      <c r="D2" s="585"/>
      <c r="E2" s="585"/>
      <c r="F2" s="585"/>
      <c r="G2" s="586"/>
      <c r="H2" s="586"/>
      <c r="I2" s="402"/>
      <c r="J2" s="402"/>
      <c r="K2" s="277"/>
      <c r="L2" s="277"/>
      <c r="M2" s="277"/>
      <c r="N2" s="277"/>
      <c r="O2" s="277"/>
      <c r="P2" s="277"/>
      <c r="Q2" s="277"/>
      <c r="R2" s="277"/>
      <c r="S2" s="1"/>
    </row>
    <row r="3" spans="1:19" s="403" customFormat="1" ht="8.25" customHeight="1" x14ac:dyDescent="0.25">
      <c r="A3" s="414"/>
      <c r="B3" s="414"/>
      <c r="C3" s="414"/>
      <c r="D3" s="414"/>
      <c r="E3" s="414"/>
      <c r="F3" s="414"/>
      <c r="G3" s="415"/>
      <c r="H3" s="415"/>
      <c r="I3" s="402"/>
      <c r="J3" s="402"/>
      <c r="K3" s="277"/>
      <c r="L3" s="277"/>
      <c r="M3" s="277"/>
      <c r="N3" s="277"/>
      <c r="O3" s="277"/>
      <c r="P3" s="277"/>
      <c r="Q3" s="277"/>
      <c r="R3" s="277"/>
      <c r="S3" s="1"/>
    </row>
    <row r="4" spans="1:19" s="403" customFormat="1" x14ac:dyDescent="0.25">
      <c r="A4" s="462" t="s">
        <v>360</v>
      </c>
      <c r="B4" s="488"/>
      <c r="C4" s="413"/>
      <c r="D4" s="413"/>
      <c r="E4" s="413"/>
      <c r="F4" s="413"/>
      <c r="G4" s="402"/>
      <c r="H4" s="402"/>
      <c r="I4" s="402"/>
      <c r="J4" s="402"/>
      <c r="K4" s="277"/>
      <c r="L4" s="277"/>
      <c r="M4" s="277"/>
      <c r="N4" s="277"/>
      <c r="O4" s="277"/>
      <c r="P4" s="277"/>
      <c r="Q4" s="277"/>
      <c r="R4" s="277"/>
      <c r="S4" s="1"/>
    </row>
    <row r="5" spans="1:19" s="403" customFormat="1" ht="21.75" customHeight="1" x14ac:dyDescent="0.2">
      <c r="A5" s="581" t="s">
        <v>48</v>
      </c>
      <c r="B5" s="583" t="s">
        <v>39</v>
      </c>
      <c r="C5" s="584"/>
      <c r="D5" s="584"/>
      <c r="E5" s="584"/>
      <c r="F5" s="584"/>
      <c r="G5" s="584"/>
      <c r="H5" s="584"/>
      <c r="I5" s="584"/>
      <c r="J5" s="571"/>
      <c r="K5" s="277"/>
      <c r="L5" s="277"/>
      <c r="M5" s="277"/>
      <c r="N5" s="277"/>
      <c r="O5" s="277"/>
      <c r="P5" s="277"/>
      <c r="Q5" s="277"/>
      <c r="R5" s="277"/>
      <c r="S5" s="1"/>
    </row>
    <row r="6" spans="1:19" s="403" customFormat="1" ht="17.25" customHeight="1" x14ac:dyDescent="0.2">
      <c r="A6" s="582"/>
      <c r="B6" s="8" t="s">
        <v>10</v>
      </c>
      <c r="C6" s="8" t="s">
        <v>277</v>
      </c>
      <c r="D6" s="8" t="s">
        <v>15</v>
      </c>
      <c r="E6" s="8" t="s">
        <v>268</v>
      </c>
      <c r="F6" s="8" t="s">
        <v>13</v>
      </c>
      <c r="G6" s="8" t="s">
        <v>41</v>
      </c>
      <c r="H6" s="404" t="s">
        <v>16</v>
      </c>
      <c r="I6" s="404" t="s">
        <v>17</v>
      </c>
      <c r="J6" s="5" t="s">
        <v>85</v>
      </c>
      <c r="K6" s="402"/>
      <c r="L6" s="277"/>
      <c r="M6" s="277"/>
      <c r="N6" s="277"/>
      <c r="O6" s="277"/>
      <c r="P6" s="277"/>
      <c r="Q6" s="277"/>
      <c r="R6" s="277"/>
      <c r="S6" s="1"/>
    </row>
    <row r="7" spans="1:19" s="403" customFormat="1" ht="31.5" customHeight="1" x14ac:dyDescent="0.2">
      <c r="A7" s="405" t="s">
        <v>278</v>
      </c>
      <c r="B7" s="406">
        <v>1.2284365126958332</v>
      </c>
      <c r="C7" s="406">
        <v>5.5903888298275861E-2</v>
      </c>
      <c r="D7" s="406">
        <v>2.5357676146551718E-2</v>
      </c>
      <c r="E7" s="406">
        <v>1.5023845180555558E-2</v>
      </c>
      <c r="F7" s="406">
        <v>7.6437132468194475</v>
      </c>
      <c r="G7" s="406">
        <v>0.40473012125000007</v>
      </c>
      <c r="H7" s="406">
        <v>506.63645833333317</v>
      </c>
      <c r="I7" s="406">
        <v>1.4940654250000004E-2</v>
      </c>
      <c r="J7" s="406">
        <v>1.0243499999999992E-2</v>
      </c>
      <c r="K7" s="407"/>
      <c r="L7" s="408"/>
      <c r="M7" s="408"/>
      <c r="N7" s="408"/>
      <c r="O7" s="408"/>
      <c r="P7" s="408"/>
      <c r="Q7" s="408"/>
      <c r="R7" s="408"/>
      <c r="S7" s="1"/>
    </row>
    <row r="8" spans="1:19" s="403" customFormat="1" ht="31.5" customHeight="1" x14ac:dyDescent="0.2">
      <c r="A8" s="405" t="s">
        <v>281</v>
      </c>
      <c r="B8" s="416">
        <v>4.8414576708333339</v>
      </c>
      <c r="C8" s="416">
        <v>0.33207030862068976</v>
      </c>
      <c r="D8" s="416">
        <v>0.29085192775862057</v>
      </c>
      <c r="E8" s="416">
        <v>2.1839414027777782E-2</v>
      </c>
      <c r="F8" s="416">
        <v>3.4212158290277777</v>
      </c>
      <c r="G8" s="416">
        <v>0.65783717777777784</v>
      </c>
      <c r="H8" s="416">
        <v>692.02937499999973</v>
      </c>
      <c r="I8" s="417">
        <v>5.0197770972222229E-3</v>
      </c>
      <c r="J8" s="276">
        <v>2.2636194444444419E-3</v>
      </c>
      <c r="K8" s="407"/>
      <c r="L8" s="408"/>
      <c r="M8" s="408"/>
      <c r="N8" s="408"/>
      <c r="O8" s="408"/>
      <c r="P8" s="408"/>
      <c r="Q8" s="408"/>
      <c r="R8" s="408"/>
      <c r="S8" s="1"/>
    </row>
    <row r="9" spans="1:19" s="403" customFormat="1" ht="12.75" customHeight="1" x14ac:dyDescent="0.2">
      <c r="A9" s="523" t="s">
        <v>279</v>
      </c>
      <c r="B9" s="410"/>
      <c r="C9" s="411"/>
      <c r="D9" s="412"/>
      <c r="E9" s="412"/>
      <c r="F9" s="412"/>
      <c r="G9" s="412"/>
      <c r="H9" s="412"/>
      <c r="I9" s="412"/>
      <c r="J9" s="412"/>
      <c r="K9" s="277"/>
      <c r="L9" s="277"/>
      <c r="M9" s="277"/>
      <c r="N9" s="277"/>
      <c r="O9" s="277"/>
      <c r="P9" s="277"/>
      <c r="Q9" s="277"/>
      <c r="R9" s="277"/>
      <c r="S9" s="1"/>
    </row>
    <row r="11" spans="1:19" s="403" customFormat="1" x14ac:dyDescent="0.25">
      <c r="A11" s="462" t="s">
        <v>359</v>
      </c>
      <c r="B11" s="488"/>
      <c r="C11" s="413"/>
      <c r="D11" s="413"/>
      <c r="E11" s="413"/>
      <c r="F11" s="413"/>
      <c r="G11" s="402"/>
      <c r="H11" s="402"/>
      <c r="I11" s="402"/>
      <c r="J11" s="402"/>
      <c r="K11" s="277"/>
      <c r="L11" s="277"/>
      <c r="M11" s="277"/>
      <c r="N11" s="277"/>
      <c r="O11" s="277"/>
      <c r="P11" s="277"/>
      <c r="Q11" s="277"/>
      <c r="R11" s="277"/>
      <c r="S11" s="1"/>
    </row>
    <row r="12" spans="1:19" s="403" customFormat="1" ht="21.75" customHeight="1" x14ac:dyDescent="0.2">
      <c r="A12" s="581" t="s">
        <v>48</v>
      </c>
      <c r="B12" s="583" t="s">
        <v>39</v>
      </c>
      <c r="C12" s="584"/>
      <c r="D12" s="584"/>
      <c r="E12" s="584"/>
      <c r="F12" s="584"/>
      <c r="G12" s="584"/>
      <c r="H12" s="584"/>
      <c r="I12" s="584"/>
      <c r="J12" s="571"/>
      <c r="K12" s="277"/>
      <c r="L12" s="277"/>
      <c r="M12" s="277"/>
      <c r="N12" s="277"/>
      <c r="O12" s="277"/>
      <c r="P12" s="277"/>
      <c r="Q12" s="277"/>
      <c r="R12" s="277"/>
      <c r="S12" s="1"/>
    </row>
    <row r="13" spans="1:19" s="403" customFormat="1" ht="17.25" customHeight="1" x14ac:dyDescent="0.2">
      <c r="A13" s="582"/>
      <c r="B13" s="8" t="s">
        <v>10</v>
      </c>
      <c r="C13" s="8" t="s">
        <v>277</v>
      </c>
      <c r="D13" s="8" t="s">
        <v>15</v>
      </c>
      <c r="E13" s="8" t="s">
        <v>268</v>
      </c>
      <c r="F13" s="8" t="s">
        <v>13</v>
      </c>
      <c r="G13" s="8" t="s">
        <v>41</v>
      </c>
      <c r="H13" s="404" t="s">
        <v>16</v>
      </c>
      <c r="I13" s="404" t="s">
        <v>17</v>
      </c>
      <c r="J13" s="5" t="s">
        <v>85</v>
      </c>
      <c r="K13" s="402"/>
      <c r="L13" s="277"/>
      <c r="M13" s="277"/>
      <c r="N13" s="277"/>
      <c r="O13" s="277"/>
      <c r="P13" s="277"/>
      <c r="Q13" s="277"/>
      <c r="R13" s="277"/>
      <c r="S13" s="1"/>
    </row>
    <row r="14" spans="1:19" s="403" customFormat="1" ht="31.5" customHeight="1" x14ac:dyDescent="0.2">
      <c r="A14" s="405" t="s">
        <v>278</v>
      </c>
      <c r="B14" s="406">
        <v>0.89508490134305574</v>
      </c>
      <c r="C14" s="406">
        <v>6.349987587916664E-2</v>
      </c>
      <c r="D14" s="406">
        <v>3.2352742338888893E-2</v>
      </c>
      <c r="E14" s="406">
        <v>8.5738434736111081E-3</v>
      </c>
      <c r="F14" s="406">
        <v>6.5836177166527765</v>
      </c>
      <c r="G14" s="406">
        <v>0.28581287035277786</v>
      </c>
      <c r="H14" s="406">
        <v>484.40723611111105</v>
      </c>
      <c r="I14" s="406">
        <v>1.1396936569444438E-2</v>
      </c>
      <c r="J14" s="406">
        <v>7.1078944444444474E-3</v>
      </c>
      <c r="K14" s="407"/>
      <c r="L14" s="408"/>
      <c r="M14" s="408"/>
      <c r="N14" s="408"/>
      <c r="O14" s="408"/>
      <c r="P14" s="408"/>
      <c r="Q14" s="408"/>
      <c r="R14" s="408"/>
      <c r="S14" s="1"/>
    </row>
    <row r="15" spans="1:19" s="403" customFormat="1" ht="31.5" customHeight="1" x14ac:dyDescent="0.2">
      <c r="A15" s="405" t="s">
        <v>281</v>
      </c>
      <c r="B15" s="416">
        <v>3.751709573611111</v>
      </c>
      <c r="C15" s="416">
        <v>0.25151363194444443</v>
      </c>
      <c r="D15" s="416">
        <v>0.21300715666666675</v>
      </c>
      <c r="E15" s="416">
        <v>5.3757054583333319E-3</v>
      </c>
      <c r="F15" s="416">
        <v>2.6425320447222234</v>
      </c>
      <c r="G15" s="416">
        <v>0.5094188491666668</v>
      </c>
      <c r="H15" s="416">
        <v>692.48406944444446</v>
      </c>
      <c r="I15" s="417">
        <v>1.3348029483333345E-2</v>
      </c>
      <c r="J15" s="276">
        <v>2.2594408333333339E-3</v>
      </c>
      <c r="K15" s="407"/>
      <c r="L15" s="408"/>
      <c r="M15" s="408"/>
      <c r="N15" s="408"/>
      <c r="O15" s="408"/>
      <c r="P15" s="408"/>
      <c r="Q15" s="408"/>
      <c r="R15" s="408"/>
      <c r="S15" s="1"/>
    </row>
    <row r="16" spans="1:19" s="403" customFormat="1" ht="12.75" customHeight="1" x14ac:dyDescent="0.2">
      <c r="A16" s="523" t="s">
        <v>355</v>
      </c>
      <c r="B16" s="410"/>
      <c r="C16" s="411"/>
      <c r="D16" s="412"/>
      <c r="E16" s="412"/>
      <c r="F16" s="412"/>
      <c r="G16" s="412"/>
      <c r="H16" s="412"/>
      <c r="I16" s="412"/>
      <c r="J16" s="412"/>
      <c r="K16" s="277"/>
      <c r="L16" s="277"/>
      <c r="M16" s="277"/>
      <c r="N16" s="277"/>
      <c r="O16" s="277"/>
      <c r="P16" s="277"/>
      <c r="Q16" s="277"/>
      <c r="R16" s="277"/>
      <c r="S16" s="1"/>
    </row>
    <row r="17" spans="1:19" s="403" customFormat="1" ht="12.75" customHeight="1" x14ac:dyDescent="0.2">
      <c r="A17" s="409"/>
      <c r="B17" s="410"/>
      <c r="C17" s="411"/>
      <c r="D17" s="412"/>
      <c r="E17" s="412"/>
      <c r="F17" s="412"/>
      <c r="G17" s="412"/>
      <c r="H17" s="412"/>
      <c r="I17" s="412"/>
      <c r="J17" s="412"/>
      <c r="K17" s="277"/>
      <c r="L17" s="277"/>
      <c r="M17" s="277"/>
      <c r="N17" s="277"/>
      <c r="O17" s="277"/>
      <c r="P17" s="277"/>
      <c r="Q17" s="277"/>
      <c r="R17" s="277"/>
      <c r="S17" s="1"/>
    </row>
    <row r="18" spans="1:19" s="403" customFormat="1" x14ac:dyDescent="0.25">
      <c r="A18" s="462" t="s">
        <v>351</v>
      </c>
      <c r="B18" s="488"/>
      <c r="C18" s="413"/>
      <c r="D18" s="413"/>
      <c r="E18" s="413"/>
      <c r="F18" s="413"/>
      <c r="G18" s="402"/>
      <c r="H18" s="402"/>
      <c r="I18" s="402"/>
      <c r="J18" s="402"/>
      <c r="K18" s="277"/>
      <c r="L18" s="277"/>
      <c r="M18" s="277"/>
      <c r="N18" s="277"/>
      <c r="O18" s="277"/>
      <c r="P18" s="277"/>
      <c r="Q18" s="277"/>
      <c r="R18" s="277"/>
      <c r="S18" s="1"/>
    </row>
    <row r="19" spans="1:19" s="403" customFormat="1" ht="21.75" customHeight="1" x14ac:dyDescent="0.2">
      <c r="A19" s="581" t="s">
        <v>48</v>
      </c>
      <c r="B19" s="583" t="s">
        <v>39</v>
      </c>
      <c r="C19" s="584"/>
      <c r="D19" s="584"/>
      <c r="E19" s="584"/>
      <c r="F19" s="584"/>
      <c r="G19" s="584"/>
      <c r="H19" s="584"/>
      <c r="I19" s="584"/>
      <c r="J19" s="571"/>
      <c r="K19" s="277"/>
      <c r="L19" s="277"/>
      <c r="M19" s="277"/>
      <c r="N19" s="277"/>
      <c r="O19" s="277"/>
      <c r="P19" s="277"/>
      <c r="Q19" s="277"/>
      <c r="R19" s="277"/>
      <c r="S19" s="1"/>
    </row>
    <row r="20" spans="1:19" s="403" customFormat="1" ht="17.25" customHeight="1" x14ac:dyDescent="0.2">
      <c r="A20" s="582"/>
      <c r="B20" s="8" t="s">
        <v>10</v>
      </c>
      <c r="C20" s="8" t="s">
        <v>277</v>
      </c>
      <c r="D20" s="8" t="s">
        <v>15</v>
      </c>
      <c r="E20" s="8" t="s">
        <v>268</v>
      </c>
      <c r="F20" s="8" t="s">
        <v>13</v>
      </c>
      <c r="G20" s="8" t="s">
        <v>41</v>
      </c>
      <c r="H20" s="404" t="s">
        <v>16</v>
      </c>
      <c r="I20" s="404" t="s">
        <v>17</v>
      </c>
      <c r="J20" s="5" t="s">
        <v>85</v>
      </c>
      <c r="K20" s="402"/>
      <c r="L20" s="277"/>
      <c r="M20" s="277"/>
      <c r="N20" s="277"/>
      <c r="O20" s="277"/>
      <c r="P20" s="277"/>
      <c r="Q20" s="277"/>
      <c r="R20" s="277"/>
      <c r="S20" s="1"/>
    </row>
    <row r="21" spans="1:19" s="403" customFormat="1" ht="31.5" customHeight="1" x14ac:dyDescent="0.2">
      <c r="A21" s="405" t="s">
        <v>278</v>
      </c>
      <c r="B21" s="406">
        <v>0.88189895707777766</v>
      </c>
      <c r="C21" s="406">
        <v>6.6894731106944424E-2</v>
      </c>
      <c r="D21" s="406">
        <v>3.5478760354166666E-2</v>
      </c>
      <c r="E21" s="406">
        <v>8.5389011291666685E-3</v>
      </c>
      <c r="F21" s="406">
        <v>6.9107136305694468</v>
      </c>
      <c r="G21" s="406">
        <v>0.28617210554027783</v>
      </c>
      <c r="H21" s="406">
        <v>483.43276388888887</v>
      </c>
      <c r="I21" s="406">
        <v>1.1412649750000009E-2</v>
      </c>
      <c r="J21" s="406">
        <v>7.1078901388888921E-3</v>
      </c>
      <c r="K21" s="407"/>
      <c r="L21" s="408"/>
      <c r="M21" s="408"/>
      <c r="N21" s="408"/>
      <c r="O21" s="408"/>
      <c r="P21" s="408"/>
      <c r="Q21" s="408"/>
      <c r="R21" s="408"/>
      <c r="S21" s="1"/>
    </row>
    <row r="22" spans="1:19" s="403" customFormat="1" ht="31.5" customHeight="1" x14ac:dyDescent="0.2">
      <c r="A22" s="405" t="s">
        <v>281</v>
      </c>
      <c r="B22" s="416">
        <v>3.694399703333334</v>
      </c>
      <c r="C22" s="416">
        <v>0.25151284999999995</v>
      </c>
      <c r="D22" s="416">
        <v>0.21300633402777797</v>
      </c>
      <c r="E22" s="416">
        <v>5.3650706111111135E-3</v>
      </c>
      <c r="F22" s="416">
        <v>2.6191107895833339</v>
      </c>
      <c r="G22" s="416">
        <v>0.50841856194444479</v>
      </c>
      <c r="H22" s="416">
        <v>691.11215277777785</v>
      </c>
      <c r="I22" s="417">
        <v>1.3320702761111121E-2</v>
      </c>
      <c r="J22" s="276">
        <v>2.2594393055555568E-3</v>
      </c>
      <c r="K22" s="407"/>
      <c r="L22" s="408"/>
      <c r="M22" s="408"/>
      <c r="N22" s="408"/>
      <c r="O22" s="408"/>
      <c r="P22" s="408"/>
      <c r="Q22" s="408"/>
      <c r="R22" s="408"/>
      <c r="S22" s="1"/>
    </row>
    <row r="23" spans="1:19" s="403" customFormat="1" ht="12.75" customHeight="1" x14ac:dyDescent="0.2">
      <c r="A23" s="523" t="s">
        <v>356</v>
      </c>
      <c r="B23" s="410"/>
      <c r="C23" s="411"/>
      <c r="D23" s="412"/>
      <c r="E23" s="412"/>
      <c r="F23" s="412"/>
      <c r="G23" s="412"/>
      <c r="H23" s="412"/>
      <c r="I23" s="412"/>
      <c r="J23" s="412"/>
      <c r="K23" s="277"/>
      <c r="L23" s="277"/>
      <c r="M23" s="277"/>
      <c r="N23" s="277"/>
      <c r="O23" s="277"/>
      <c r="P23" s="277"/>
      <c r="Q23" s="277"/>
      <c r="R23" s="277"/>
      <c r="S23" s="1"/>
    </row>
    <row r="24" spans="1:19" s="403" customFormat="1" ht="12.75" customHeight="1" x14ac:dyDescent="0.2">
      <c r="A24" s="409"/>
      <c r="B24" s="410"/>
      <c r="C24" s="411"/>
      <c r="D24" s="412"/>
      <c r="E24" s="412"/>
      <c r="F24" s="412"/>
      <c r="G24" s="412"/>
      <c r="H24" s="412"/>
      <c r="I24" s="412"/>
      <c r="J24" s="412"/>
      <c r="K24" s="277"/>
      <c r="L24" s="277"/>
      <c r="M24" s="277"/>
      <c r="N24" s="277"/>
      <c r="O24" s="277"/>
      <c r="P24" s="277"/>
      <c r="Q24" s="277"/>
      <c r="R24" s="277"/>
      <c r="S24" s="1"/>
    </row>
    <row r="25" spans="1:19" s="403" customFormat="1" x14ac:dyDescent="0.25">
      <c r="A25" s="462" t="s">
        <v>338</v>
      </c>
      <c r="B25" s="488"/>
      <c r="C25" s="413"/>
      <c r="D25" s="413"/>
      <c r="E25" s="413"/>
      <c r="F25" s="413"/>
      <c r="G25" s="402"/>
      <c r="H25" s="402"/>
      <c r="I25" s="402"/>
      <c r="J25" s="402"/>
      <c r="K25" s="277"/>
      <c r="L25" s="277"/>
      <c r="M25" s="277"/>
      <c r="N25" s="277"/>
      <c r="O25" s="277"/>
      <c r="P25" s="277"/>
      <c r="Q25" s="277"/>
      <c r="R25" s="277"/>
      <c r="S25" s="1"/>
    </row>
    <row r="26" spans="1:19" s="403" customFormat="1" ht="21.75" customHeight="1" x14ac:dyDescent="0.2">
      <c r="A26" s="581" t="s">
        <v>48</v>
      </c>
      <c r="B26" s="583" t="s">
        <v>39</v>
      </c>
      <c r="C26" s="584"/>
      <c r="D26" s="584"/>
      <c r="E26" s="584"/>
      <c r="F26" s="584"/>
      <c r="G26" s="584"/>
      <c r="H26" s="584"/>
      <c r="I26" s="584"/>
      <c r="J26" s="571"/>
      <c r="K26" s="277"/>
      <c r="L26" s="277"/>
      <c r="M26" s="277"/>
      <c r="N26" s="277"/>
      <c r="O26" s="277"/>
      <c r="P26" s="277"/>
      <c r="Q26" s="277"/>
      <c r="R26" s="277"/>
      <c r="S26" s="1"/>
    </row>
    <row r="27" spans="1:19" s="403" customFormat="1" ht="17.25" customHeight="1" x14ac:dyDescent="0.2">
      <c r="A27" s="582"/>
      <c r="B27" s="8" t="s">
        <v>10</v>
      </c>
      <c r="C27" s="8" t="s">
        <v>277</v>
      </c>
      <c r="D27" s="8" t="s">
        <v>15</v>
      </c>
      <c r="E27" s="8" t="s">
        <v>268</v>
      </c>
      <c r="F27" s="8" t="s">
        <v>13</v>
      </c>
      <c r="G27" s="8" t="s">
        <v>41</v>
      </c>
      <c r="H27" s="404" t="s">
        <v>16</v>
      </c>
      <c r="I27" s="404" t="s">
        <v>17</v>
      </c>
      <c r="J27" s="5" t="s">
        <v>85</v>
      </c>
      <c r="K27" s="402"/>
      <c r="L27" s="277"/>
      <c r="M27" s="277"/>
      <c r="N27" s="277"/>
      <c r="O27" s="277"/>
      <c r="P27" s="277"/>
      <c r="Q27" s="277"/>
      <c r="R27" s="277"/>
      <c r="S27" s="1"/>
    </row>
    <row r="28" spans="1:19" s="403" customFormat="1" ht="31.5" customHeight="1" x14ac:dyDescent="0.2">
      <c r="A28" s="405" t="s">
        <v>278</v>
      </c>
      <c r="B28" s="406">
        <v>0.96598369428333319</v>
      </c>
      <c r="C28" s="406">
        <v>6.5325541577777743E-2</v>
      </c>
      <c r="D28" s="406">
        <v>3.4033820372222204E-2</v>
      </c>
      <c r="E28" s="406">
        <v>8.5089258583333337E-3</v>
      </c>
      <c r="F28" s="406">
        <v>6.3911972673055564</v>
      </c>
      <c r="G28" s="406">
        <v>0.28445175506944431</v>
      </c>
      <c r="H28" s="406">
        <v>481.69465277777778</v>
      </c>
      <c r="I28" s="406">
        <v>1.0647116583333333E-2</v>
      </c>
      <c r="J28" s="406">
        <v>7.1078897222222248E-3</v>
      </c>
      <c r="K28" s="407"/>
      <c r="L28" s="408"/>
      <c r="M28" s="408"/>
      <c r="N28" s="408"/>
      <c r="O28" s="408"/>
      <c r="P28" s="408"/>
      <c r="Q28" s="408"/>
      <c r="R28" s="408"/>
      <c r="S28" s="1"/>
    </row>
    <row r="29" spans="1:19" s="403" customFormat="1" ht="31.5" customHeight="1" x14ac:dyDescent="0.2">
      <c r="A29" s="405" t="s">
        <v>281</v>
      </c>
      <c r="B29" s="416">
        <v>3.7332324815277786</v>
      </c>
      <c r="C29" s="416">
        <v>0.25151149722222216</v>
      </c>
      <c r="D29" s="416">
        <v>0.21300504833333345</v>
      </c>
      <c r="E29" s="416">
        <v>5.3460970138888885E-3</v>
      </c>
      <c r="F29" s="416">
        <v>2.5773229805555564</v>
      </c>
      <c r="G29" s="416">
        <v>0.50663405305555564</v>
      </c>
      <c r="H29" s="416">
        <v>688.66497222222245</v>
      </c>
      <c r="I29" s="417">
        <v>1.3271941287500012E-2</v>
      </c>
      <c r="J29" s="276">
        <v>2.2594398611111128E-3</v>
      </c>
      <c r="K29" s="407"/>
      <c r="L29" s="408"/>
      <c r="M29" s="408"/>
      <c r="N29" s="408"/>
      <c r="O29" s="408"/>
      <c r="P29" s="408"/>
      <c r="Q29" s="408"/>
      <c r="R29" s="408"/>
      <c r="S29" s="1"/>
    </row>
    <row r="30" spans="1:19" s="403" customFormat="1" ht="12.75" customHeight="1" x14ac:dyDescent="0.2">
      <c r="A30" s="523" t="s">
        <v>357</v>
      </c>
      <c r="B30" s="410"/>
      <c r="C30" s="411"/>
      <c r="D30" s="412"/>
      <c r="E30" s="412"/>
      <c r="F30" s="412"/>
      <c r="G30" s="412"/>
      <c r="H30" s="412"/>
      <c r="I30" s="412"/>
      <c r="J30" s="412"/>
      <c r="K30" s="277"/>
      <c r="L30" s="277"/>
      <c r="M30" s="277"/>
      <c r="N30" s="277"/>
      <c r="O30" s="277"/>
      <c r="P30" s="277"/>
      <c r="Q30" s="277"/>
      <c r="R30" s="277"/>
      <c r="S30" s="1"/>
    </row>
    <row r="31" spans="1:19" s="403" customFormat="1" ht="12.75" customHeight="1" x14ac:dyDescent="0.2">
      <c r="A31" s="409"/>
      <c r="B31" s="410"/>
      <c r="C31" s="411"/>
      <c r="D31" s="412"/>
      <c r="E31" s="412"/>
      <c r="F31" s="412"/>
      <c r="G31" s="412"/>
      <c r="H31" s="412"/>
      <c r="I31" s="412"/>
      <c r="J31" s="412"/>
      <c r="K31" s="277"/>
      <c r="L31" s="277"/>
      <c r="M31" s="277"/>
      <c r="N31" s="277"/>
      <c r="O31" s="277"/>
      <c r="P31" s="277"/>
      <c r="Q31" s="277"/>
      <c r="R31" s="277"/>
      <c r="S31" s="1"/>
    </row>
    <row r="32" spans="1:19" s="403" customFormat="1" x14ac:dyDescent="0.25">
      <c r="A32" s="462" t="s">
        <v>352</v>
      </c>
      <c r="B32" s="488"/>
      <c r="C32" s="488"/>
      <c r="D32" s="413"/>
      <c r="E32" s="413"/>
      <c r="F32" s="413"/>
      <c r="G32" s="402"/>
      <c r="H32" s="402"/>
      <c r="I32" s="402"/>
      <c r="J32" s="402"/>
      <c r="K32" s="277"/>
      <c r="L32" s="277"/>
      <c r="M32" s="277"/>
      <c r="N32" s="277"/>
      <c r="O32" s="277"/>
      <c r="P32" s="277"/>
      <c r="Q32" s="277"/>
      <c r="R32" s="277"/>
      <c r="S32" s="1"/>
    </row>
    <row r="33" spans="1:19" s="403" customFormat="1" ht="21.75" customHeight="1" x14ac:dyDescent="0.2">
      <c r="A33" s="581" t="s">
        <v>48</v>
      </c>
      <c r="B33" s="583" t="s">
        <v>39</v>
      </c>
      <c r="C33" s="584"/>
      <c r="D33" s="584"/>
      <c r="E33" s="584"/>
      <c r="F33" s="584"/>
      <c r="G33" s="584"/>
      <c r="H33" s="584"/>
      <c r="I33" s="584"/>
      <c r="J33" s="571"/>
      <c r="K33" s="277"/>
      <c r="L33" s="277"/>
      <c r="M33" s="277"/>
      <c r="N33" s="277"/>
      <c r="O33" s="277"/>
      <c r="P33" s="277"/>
      <c r="Q33" s="277"/>
      <c r="R33" s="277"/>
      <c r="S33" s="1"/>
    </row>
    <row r="34" spans="1:19" s="403" customFormat="1" ht="17.25" customHeight="1" x14ac:dyDescent="0.2">
      <c r="A34" s="582"/>
      <c r="B34" s="8" t="s">
        <v>10</v>
      </c>
      <c r="C34" s="8" t="s">
        <v>277</v>
      </c>
      <c r="D34" s="8" t="s">
        <v>15</v>
      </c>
      <c r="E34" s="8" t="s">
        <v>268</v>
      </c>
      <c r="F34" s="8" t="s">
        <v>13</v>
      </c>
      <c r="G34" s="8" t="s">
        <v>41</v>
      </c>
      <c r="H34" s="404" t="s">
        <v>16</v>
      </c>
      <c r="I34" s="404" t="s">
        <v>17</v>
      </c>
      <c r="J34" s="5" t="s">
        <v>85</v>
      </c>
      <c r="K34" s="402"/>
      <c r="L34" s="277"/>
      <c r="M34" s="277"/>
      <c r="N34" s="277"/>
      <c r="O34" s="277"/>
      <c r="P34" s="277"/>
      <c r="Q34" s="277"/>
      <c r="R34" s="277"/>
      <c r="S34" s="1"/>
    </row>
    <row r="35" spans="1:19" s="403" customFormat="1" ht="31.5" customHeight="1" x14ac:dyDescent="0.2">
      <c r="A35" s="405" t="s">
        <v>278</v>
      </c>
      <c r="B35" s="406">
        <v>0.95567757150555543</v>
      </c>
      <c r="C35" s="406">
        <v>5.81131200458333E-2</v>
      </c>
      <c r="D35" s="406">
        <v>2.7392550677777773E-2</v>
      </c>
      <c r="E35" s="406">
        <v>7.5080444625000037E-3</v>
      </c>
      <c r="F35" s="406">
        <v>5.7189434128333341</v>
      </c>
      <c r="G35" s="406">
        <v>0.28266929634722221</v>
      </c>
      <c r="H35" s="406">
        <v>484.69736111111109</v>
      </c>
      <c r="I35" s="406">
        <v>1.0538830750000004E-2</v>
      </c>
      <c r="J35" s="406">
        <v>7.1078913888888923E-3</v>
      </c>
      <c r="K35" s="407"/>
      <c r="L35" s="408"/>
      <c r="M35" s="408"/>
      <c r="N35" s="408"/>
      <c r="O35" s="408"/>
      <c r="P35" s="408"/>
      <c r="Q35" s="408"/>
      <c r="R35" s="408"/>
      <c r="S35" s="1"/>
    </row>
    <row r="36" spans="1:19" s="403" customFormat="1" ht="31.5" customHeight="1" x14ac:dyDescent="0.2">
      <c r="A36" s="405" t="s">
        <v>281</v>
      </c>
      <c r="B36" s="416">
        <v>3.7554581063888892</v>
      </c>
      <c r="C36" s="416">
        <v>0.25151378888888887</v>
      </c>
      <c r="D36" s="416">
        <v>0.21300740500000015</v>
      </c>
      <c r="E36" s="416">
        <v>5.3788728888888911E-3</v>
      </c>
      <c r="F36" s="416">
        <v>2.6495090261111116</v>
      </c>
      <c r="G36" s="416">
        <v>0.50971658569444467</v>
      </c>
      <c r="H36" s="416">
        <v>692.89251388888931</v>
      </c>
      <c r="I36" s="417">
        <v>1.335616736250001E-2</v>
      </c>
      <c r="J36" s="276">
        <v>2.2594397222222232E-3</v>
      </c>
      <c r="K36" s="407"/>
      <c r="L36" s="408"/>
      <c r="M36" s="408"/>
      <c r="N36" s="408"/>
      <c r="O36" s="408"/>
      <c r="P36" s="408"/>
      <c r="Q36" s="408"/>
      <c r="R36" s="408"/>
      <c r="S36" s="1"/>
    </row>
    <row r="37" spans="1:19" s="403" customFormat="1" ht="12.75" customHeight="1" x14ac:dyDescent="0.2">
      <c r="A37" s="523" t="s">
        <v>358</v>
      </c>
      <c r="B37" s="410"/>
      <c r="C37" s="411"/>
      <c r="D37" s="412"/>
      <c r="E37" s="412"/>
      <c r="F37" s="412"/>
      <c r="G37" s="412"/>
      <c r="H37" s="412"/>
      <c r="I37" s="412"/>
      <c r="J37" s="412"/>
      <c r="K37" s="277"/>
      <c r="L37" s="277"/>
      <c r="M37" s="277"/>
      <c r="N37" s="277"/>
      <c r="O37" s="277"/>
      <c r="P37" s="277"/>
      <c r="Q37" s="277"/>
      <c r="R37" s="277"/>
      <c r="S37" s="1"/>
    </row>
    <row r="38" spans="1:19" s="403" customFormat="1" ht="12.75" customHeight="1" x14ac:dyDescent="0.2">
      <c r="A38" s="409"/>
      <c r="B38" s="410"/>
      <c r="C38" s="411"/>
      <c r="D38" s="412"/>
      <c r="E38" s="412"/>
      <c r="F38" s="412"/>
      <c r="G38" s="412"/>
      <c r="H38" s="412"/>
      <c r="I38" s="412"/>
      <c r="J38" s="412"/>
      <c r="K38" s="277"/>
      <c r="L38" s="277"/>
      <c r="M38" s="277"/>
      <c r="N38" s="277"/>
      <c r="O38" s="277"/>
      <c r="P38" s="277"/>
      <c r="Q38" s="277"/>
      <c r="R38" s="277"/>
      <c r="S38" s="1"/>
    </row>
    <row r="39" spans="1:19" s="403" customFormat="1" x14ac:dyDescent="0.25">
      <c r="A39" s="462" t="s">
        <v>350</v>
      </c>
      <c r="B39" s="488"/>
      <c r="C39" s="413"/>
      <c r="D39" s="413"/>
      <c r="E39" s="413"/>
      <c r="F39" s="413"/>
      <c r="G39" s="402"/>
      <c r="H39" s="402"/>
      <c r="I39" s="402"/>
      <c r="J39" s="402"/>
      <c r="K39" s="277"/>
      <c r="L39" s="277"/>
      <c r="M39" s="277"/>
      <c r="N39" s="277"/>
      <c r="O39" s="277"/>
      <c r="P39" s="277"/>
      <c r="Q39" s="277"/>
      <c r="R39" s="277"/>
      <c r="S39" s="1"/>
    </row>
    <row r="40" spans="1:19" s="403" customFormat="1" ht="21.75" customHeight="1" x14ac:dyDescent="0.2">
      <c r="A40" s="581" t="s">
        <v>48</v>
      </c>
      <c r="B40" s="583" t="s">
        <v>39</v>
      </c>
      <c r="C40" s="584"/>
      <c r="D40" s="584"/>
      <c r="E40" s="584"/>
      <c r="F40" s="584"/>
      <c r="G40" s="584"/>
      <c r="H40" s="584"/>
      <c r="I40" s="584"/>
      <c r="J40" s="571"/>
      <c r="K40" s="277"/>
      <c r="L40" s="277"/>
      <c r="M40" s="277"/>
      <c r="N40" s="277"/>
      <c r="O40" s="277"/>
      <c r="P40" s="277"/>
      <c r="Q40" s="277"/>
      <c r="R40" s="277"/>
      <c r="S40" s="1"/>
    </row>
    <row r="41" spans="1:19" s="403" customFormat="1" ht="17.25" customHeight="1" x14ac:dyDescent="0.2">
      <c r="A41" s="582"/>
      <c r="B41" s="8" t="s">
        <v>10</v>
      </c>
      <c r="C41" s="8" t="s">
        <v>277</v>
      </c>
      <c r="D41" s="8" t="s">
        <v>15</v>
      </c>
      <c r="E41" s="8" t="s">
        <v>268</v>
      </c>
      <c r="F41" s="8" t="s">
        <v>13</v>
      </c>
      <c r="G41" s="8" t="s">
        <v>41</v>
      </c>
      <c r="H41" s="404" t="s">
        <v>16</v>
      </c>
      <c r="I41" s="404" t="s">
        <v>17</v>
      </c>
      <c r="J41" s="5" t="s">
        <v>85</v>
      </c>
      <c r="K41" s="402"/>
      <c r="L41" s="277"/>
      <c r="M41" s="277"/>
      <c r="N41" s="277"/>
      <c r="O41" s="277"/>
      <c r="P41" s="277"/>
      <c r="Q41" s="277"/>
      <c r="R41" s="277"/>
      <c r="S41" s="1"/>
    </row>
    <row r="42" spans="1:19" s="403" customFormat="1" ht="31.5" customHeight="1" x14ac:dyDescent="0.2">
      <c r="A42" s="405" t="s">
        <v>278</v>
      </c>
      <c r="B42" s="406">
        <v>0.97923837603888952</v>
      </c>
      <c r="C42" s="406">
        <v>5.7484451874999974E-2</v>
      </c>
      <c r="D42" s="406">
        <v>2.6813674394444452E-2</v>
      </c>
      <c r="E42" s="406">
        <v>8.5525969222222161E-3</v>
      </c>
      <c r="F42" s="406">
        <v>5.8456215293750029</v>
      </c>
      <c r="G42" s="406">
        <v>0.28009890458333336</v>
      </c>
      <c r="H42" s="406">
        <v>484.92806944444447</v>
      </c>
      <c r="I42" s="406">
        <v>1.0421704902777773E-2</v>
      </c>
      <c r="J42" s="406">
        <v>7.107890972222225E-3</v>
      </c>
      <c r="K42" s="407"/>
      <c r="L42" s="408"/>
      <c r="M42" s="408"/>
      <c r="N42" s="408"/>
      <c r="O42" s="408"/>
      <c r="P42" s="408"/>
      <c r="Q42" s="408"/>
      <c r="R42" s="408"/>
      <c r="S42" s="1"/>
    </row>
    <row r="43" spans="1:19" s="403" customFormat="1" ht="31.5" customHeight="1" x14ac:dyDescent="0.2">
      <c r="A43" s="405" t="s">
        <v>281</v>
      </c>
      <c r="B43" s="416">
        <v>3.79805812125</v>
      </c>
      <c r="C43" s="416">
        <v>0.2515140111111111</v>
      </c>
      <c r="D43" s="416">
        <v>0.21300749500000005</v>
      </c>
      <c r="E43" s="416">
        <v>5.381390291666668E-3</v>
      </c>
      <c r="F43" s="416">
        <v>2.6550529012499999</v>
      </c>
      <c r="G43" s="416">
        <v>0.50995348736111135</v>
      </c>
      <c r="H43" s="416">
        <v>693.21712500000024</v>
      </c>
      <c r="I43" s="417">
        <v>1.3362643815277788E-2</v>
      </c>
      <c r="J43" s="276">
        <v>2.2594404166666675E-3</v>
      </c>
      <c r="K43" s="407"/>
      <c r="L43" s="408"/>
      <c r="M43" s="408"/>
      <c r="N43" s="408"/>
      <c r="O43" s="408"/>
      <c r="P43" s="408"/>
      <c r="Q43" s="408"/>
      <c r="R43" s="408"/>
      <c r="S43" s="1"/>
    </row>
    <row r="44" spans="1:19" s="403" customFormat="1" ht="12.75" customHeight="1" x14ac:dyDescent="0.2">
      <c r="A44" s="523" t="s">
        <v>362</v>
      </c>
      <c r="B44" s="410"/>
      <c r="C44" s="411"/>
      <c r="D44" s="412"/>
      <c r="E44" s="412"/>
      <c r="F44" s="412"/>
      <c r="G44" s="412"/>
      <c r="H44" s="412"/>
      <c r="I44" s="412"/>
      <c r="J44" s="412"/>
      <c r="K44" s="277"/>
      <c r="L44" s="277"/>
      <c r="M44" s="277"/>
      <c r="N44" s="277"/>
      <c r="O44" s="277"/>
      <c r="P44" s="277"/>
      <c r="Q44" s="277"/>
      <c r="R44" s="277"/>
      <c r="S44" s="1"/>
    </row>
    <row r="45" spans="1:19" s="403" customFormat="1" ht="12.75" customHeight="1" x14ac:dyDescent="0.2">
      <c r="A45" s="409"/>
      <c r="B45" s="410"/>
      <c r="C45" s="411"/>
      <c r="D45" s="412"/>
      <c r="E45" s="412"/>
      <c r="F45" s="412"/>
      <c r="G45" s="412"/>
      <c r="H45" s="412"/>
      <c r="I45" s="412"/>
      <c r="J45" s="412"/>
      <c r="K45" s="277"/>
      <c r="L45" s="277"/>
      <c r="M45" s="277"/>
      <c r="N45" s="277"/>
      <c r="O45" s="277"/>
      <c r="P45" s="277"/>
      <c r="Q45" s="277"/>
      <c r="R45" s="277"/>
      <c r="S45" s="1"/>
    </row>
    <row r="46" spans="1:19" s="379" customFormat="1" x14ac:dyDescent="0.25">
      <c r="A46" s="587" t="s">
        <v>276</v>
      </c>
      <c r="B46" s="587"/>
      <c r="C46" s="587"/>
      <c r="D46" s="587"/>
      <c r="E46" s="587"/>
      <c r="F46" s="587"/>
      <c r="G46" s="587"/>
      <c r="H46" s="387"/>
      <c r="I46" s="387"/>
      <c r="J46" s="387"/>
      <c r="L46" s="388"/>
    </row>
    <row r="47" spans="1:19" s="379" customFormat="1" ht="9" customHeight="1" x14ac:dyDescent="0.2">
      <c r="A47" s="401"/>
      <c r="B47" s="401"/>
      <c r="C47" s="401"/>
      <c r="D47" s="401"/>
      <c r="E47" s="401"/>
      <c r="F47" s="401"/>
      <c r="G47" s="401"/>
      <c r="H47" s="387"/>
      <c r="I47" s="387"/>
      <c r="J47" s="387"/>
      <c r="L47" s="388"/>
    </row>
    <row r="48" spans="1:19" s="379" customFormat="1" x14ac:dyDescent="0.25">
      <c r="A48" s="462" t="s">
        <v>360</v>
      </c>
      <c r="B48" s="488"/>
      <c r="C48" s="401"/>
      <c r="D48" s="401"/>
      <c r="E48" s="401"/>
      <c r="F48" s="401"/>
      <c r="G48" s="401"/>
      <c r="H48" s="387"/>
      <c r="I48" s="387"/>
      <c r="J48" s="387"/>
      <c r="L48" s="388"/>
    </row>
    <row r="49" spans="1:12" s="379" customFormat="1" ht="18" customHeight="1" x14ac:dyDescent="0.2">
      <c r="A49" s="577" t="s">
        <v>48</v>
      </c>
      <c r="B49" s="578" t="s">
        <v>39</v>
      </c>
      <c r="C49" s="579"/>
      <c r="D49" s="579"/>
      <c r="E49" s="579"/>
      <c r="F49" s="579"/>
      <c r="G49" s="579"/>
      <c r="H49" s="580"/>
      <c r="I49" s="580"/>
      <c r="J49" s="571"/>
    </row>
    <row r="50" spans="1:12" s="379" customFormat="1" ht="15" customHeight="1" x14ac:dyDescent="0.25">
      <c r="A50" s="577"/>
      <c r="B50" s="389" t="s">
        <v>10</v>
      </c>
      <c r="C50" s="389" t="s">
        <v>11</v>
      </c>
      <c r="D50" s="389" t="s">
        <v>15</v>
      </c>
      <c r="E50" s="389" t="s">
        <v>268</v>
      </c>
      <c r="F50" s="389" t="s">
        <v>13</v>
      </c>
      <c r="G50" s="389" t="s">
        <v>41</v>
      </c>
      <c r="H50" s="390" t="s">
        <v>16</v>
      </c>
      <c r="I50" s="390" t="s">
        <v>17</v>
      </c>
      <c r="J50" s="391" t="s">
        <v>85</v>
      </c>
      <c r="K50" s="387"/>
    </row>
    <row r="51" spans="1:12" s="396" customFormat="1" ht="24" customHeight="1" x14ac:dyDescent="0.25">
      <c r="A51" s="392" t="s">
        <v>274</v>
      </c>
      <c r="B51" s="393">
        <v>18.28995243472222</v>
      </c>
      <c r="C51" s="393">
        <v>1.308487148275862</v>
      </c>
      <c r="D51" s="393">
        <v>1.1697210582758621</v>
      </c>
      <c r="E51" s="393">
        <v>7.5639166666666646E-2</v>
      </c>
      <c r="F51" s="393">
        <v>4.3344155986111117</v>
      </c>
      <c r="G51" s="393">
        <v>0.72305528333333335</v>
      </c>
      <c r="H51" s="393">
        <v>2413.0970833333322</v>
      </c>
      <c r="I51" s="393">
        <v>1.2718897138888905E-2</v>
      </c>
      <c r="J51" s="394">
        <v>2.7520752777777757E-3</v>
      </c>
      <c r="K51" s="395"/>
    </row>
    <row r="52" spans="1:12" s="379" customFormat="1" ht="12.75" x14ac:dyDescent="0.2">
      <c r="A52" s="397" t="s">
        <v>275</v>
      </c>
      <c r="B52" s="398"/>
      <c r="C52" s="398"/>
      <c r="D52" s="398"/>
      <c r="E52" s="398"/>
      <c r="F52" s="399"/>
      <c r="G52" s="400"/>
      <c r="H52" s="400"/>
      <c r="I52" s="400"/>
      <c r="J52" s="387"/>
    </row>
    <row r="54" spans="1:12" s="379" customFormat="1" x14ac:dyDescent="0.25">
      <c r="A54" s="462" t="s">
        <v>359</v>
      </c>
      <c r="B54" s="488"/>
      <c r="C54" s="401"/>
      <c r="D54" s="401"/>
      <c r="E54" s="401"/>
      <c r="F54" s="401"/>
      <c r="G54" s="401"/>
      <c r="H54" s="387"/>
      <c r="I54" s="387"/>
      <c r="J54" s="387"/>
      <c r="L54" s="388"/>
    </row>
    <row r="55" spans="1:12" s="379" customFormat="1" ht="18" customHeight="1" x14ac:dyDescent="0.2">
      <c r="A55" s="577" t="s">
        <v>48</v>
      </c>
      <c r="B55" s="578" t="s">
        <v>39</v>
      </c>
      <c r="C55" s="579"/>
      <c r="D55" s="579"/>
      <c r="E55" s="579"/>
      <c r="F55" s="579"/>
      <c r="G55" s="579"/>
      <c r="H55" s="580"/>
      <c r="I55" s="580"/>
      <c r="J55" s="571"/>
    </row>
    <row r="56" spans="1:12" s="379" customFormat="1" ht="15" customHeight="1" x14ac:dyDescent="0.25">
      <c r="A56" s="577"/>
      <c r="B56" s="389" t="s">
        <v>10</v>
      </c>
      <c r="C56" s="389" t="s">
        <v>11</v>
      </c>
      <c r="D56" s="389" t="s">
        <v>15</v>
      </c>
      <c r="E56" s="389" t="s">
        <v>268</v>
      </c>
      <c r="F56" s="389" t="s">
        <v>13</v>
      </c>
      <c r="G56" s="389" t="s">
        <v>41</v>
      </c>
      <c r="H56" s="390" t="s">
        <v>16</v>
      </c>
      <c r="I56" s="390" t="s">
        <v>17</v>
      </c>
      <c r="J56" s="391" t="s">
        <v>85</v>
      </c>
      <c r="K56" s="387"/>
    </row>
    <row r="57" spans="1:12" s="396" customFormat="1" ht="24" customHeight="1" x14ac:dyDescent="0.25">
      <c r="A57" s="392" t="s">
        <v>274</v>
      </c>
      <c r="B57" s="393">
        <v>12.317946848472223</v>
      </c>
      <c r="C57" s="393">
        <v>0.9157542847222222</v>
      </c>
      <c r="D57" s="393">
        <v>0.78911237083333341</v>
      </c>
      <c r="E57" s="393">
        <v>1.8149170000000013E-2</v>
      </c>
      <c r="F57" s="393">
        <v>3.1457739776388878</v>
      </c>
      <c r="G57" s="393">
        <v>0.54799795138888874</v>
      </c>
      <c r="H57" s="393">
        <v>2390.5284722222218</v>
      </c>
      <c r="I57" s="393">
        <v>3.480309302777778E-2</v>
      </c>
      <c r="J57" s="394">
        <v>2.7556437500000012E-3</v>
      </c>
      <c r="K57" s="395"/>
    </row>
    <row r="58" spans="1:12" s="379" customFormat="1" ht="12.75" x14ac:dyDescent="0.2">
      <c r="A58" s="409" t="s">
        <v>355</v>
      </c>
      <c r="B58" s="398"/>
      <c r="C58" s="398"/>
      <c r="D58" s="398"/>
      <c r="E58" s="398"/>
      <c r="F58" s="399"/>
      <c r="G58" s="400"/>
      <c r="H58" s="400"/>
      <c r="I58" s="400"/>
      <c r="J58" s="387"/>
    </row>
    <row r="60" spans="1:12" s="379" customFormat="1" x14ac:dyDescent="0.25">
      <c r="A60" s="462" t="s">
        <v>351</v>
      </c>
      <c r="B60" s="488"/>
      <c r="C60" s="401"/>
      <c r="D60" s="401"/>
      <c r="E60" s="401"/>
      <c r="F60" s="401"/>
      <c r="G60" s="401"/>
      <c r="H60" s="387"/>
      <c r="I60" s="387"/>
      <c r="J60" s="387"/>
      <c r="L60" s="388"/>
    </row>
    <row r="61" spans="1:12" s="379" customFormat="1" ht="18" customHeight="1" x14ac:dyDescent="0.2">
      <c r="A61" s="577" t="s">
        <v>48</v>
      </c>
      <c r="B61" s="578" t="s">
        <v>39</v>
      </c>
      <c r="C61" s="579"/>
      <c r="D61" s="579"/>
      <c r="E61" s="579"/>
      <c r="F61" s="579"/>
      <c r="G61" s="579"/>
      <c r="H61" s="580"/>
      <c r="I61" s="580"/>
      <c r="J61" s="571"/>
    </row>
    <row r="62" spans="1:12" s="379" customFormat="1" ht="15" customHeight="1" x14ac:dyDescent="0.25">
      <c r="A62" s="577"/>
      <c r="B62" s="389" t="s">
        <v>10</v>
      </c>
      <c r="C62" s="389" t="s">
        <v>11</v>
      </c>
      <c r="D62" s="389" t="s">
        <v>15</v>
      </c>
      <c r="E62" s="389" t="s">
        <v>268</v>
      </c>
      <c r="F62" s="389" t="s">
        <v>13</v>
      </c>
      <c r="G62" s="389" t="s">
        <v>41</v>
      </c>
      <c r="H62" s="390" t="s">
        <v>16</v>
      </c>
      <c r="I62" s="390" t="s">
        <v>17</v>
      </c>
      <c r="J62" s="391" t="s">
        <v>85</v>
      </c>
      <c r="K62" s="387"/>
    </row>
    <row r="63" spans="1:12" s="396" customFormat="1" ht="24" customHeight="1" x14ac:dyDescent="0.25">
      <c r="A63" s="392" t="s">
        <v>274</v>
      </c>
      <c r="B63" s="393">
        <v>12.210650200416666</v>
      </c>
      <c r="C63" s="393">
        <v>0.91575139583333276</v>
      </c>
      <c r="D63" s="393">
        <v>0.78910967152777767</v>
      </c>
      <c r="E63" s="393">
        <v>1.8116642777777796E-2</v>
      </c>
      <c r="F63" s="393">
        <v>3.1457724484722207</v>
      </c>
      <c r="G63" s="393">
        <v>0.54799767500000007</v>
      </c>
      <c r="H63" s="393">
        <v>2386.2361111111099</v>
      </c>
      <c r="I63" s="393">
        <v>3.4803073569444461E-2</v>
      </c>
      <c r="J63" s="394">
        <v>2.7556427777777792E-3</v>
      </c>
      <c r="K63" s="395"/>
    </row>
    <row r="64" spans="1:12" s="379" customFormat="1" ht="12.75" x14ac:dyDescent="0.2">
      <c r="A64" s="409" t="s">
        <v>356</v>
      </c>
      <c r="B64" s="398"/>
      <c r="C64" s="398"/>
      <c r="D64" s="398"/>
      <c r="E64" s="398"/>
      <c r="F64" s="399"/>
      <c r="G64" s="400"/>
      <c r="H64" s="400"/>
      <c r="I64" s="400"/>
      <c r="J64" s="387"/>
    </row>
    <row r="66" spans="1:12" s="379" customFormat="1" x14ac:dyDescent="0.25">
      <c r="A66" s="462" t="s">
        <v>338</v>
      </c>
      <c r="B66" s="488"/>
      <c r="C66" s="401"/>
      <c r="D66" s="401"/>
      <c r="E66" s="401"/>
      <c r="F66" s="401"/>
      <c r="G66" s="401"/>
      <c r="H66" s="387"/>
      <c r="I66" s="387"/>
      <c r="J66" s="387"/>
      <c r="L66" s="388"/>
    </row>
    <row r="67" spans="1:12" s="379" customFormat="1" ht="18" customHeight="1" x14ac:dyDescent="0.2">
      <c r="A67" s="577" t="s">
        <v>48</v>
      </c>
      <c r="B67" s="578" t="s">
        <v>39</v>
      </c>
      <c r="C67" s="579"/>
      <c r="D67" s="579"/>
      <c r="E67" s="579"/>
      <c r="F67" s="579"/>
      <c r="G67" s="579"/>
      <c r="H67" s="580"/>
      <c r="I67" s="580"/>
      <c r="J67" s="571"/>
    </row>
    <row r="68" spans="1:12" s="379" customFormat="1" ht="15" customHeight="1" x14ac:dyDescent="0.25">
      <c r="A68" s="577"/>
      <c r="B68" s="389" t="s">
        <v>10</v>
      </c>
      <c r="C68" s="389" t="s">
        <v>11</v>
      </c>
      <c r="D68" s="389" t="s">
        <v>15</v>
      </c>
      <c r="E68" s="389" t="s">
        <v>268</v>
      </c>
      <c r="F68" s="389" t="s">
        <v>13</v>
      </c>
      <c r="G68" s="389" t="s">
        <v>41</v>
      </c>
      <c r="H68" s="390" t="s">
        <v>16</v>
      </c>
      <c r="I68" s="390" t="s">
        <v>17</v>
      </c>
      <c r="J68" s="391" t="s">
        <v>85</v>
      </c>
      <c r="K68" s="387"/>
    </row>
    <row r="69" spans="1:12" s="396" customFormat="1" ht="24" customHeight="1" x14ac:dyDescent="0.25">
      <c r="A69" s="392" t="s">
        <v>274</v>
      </c>
      <c r="B69" s="393">
        <v>12.457999829722217</v>
      </c>
      <c r="C69" s="393">
        <v>0.91574745972222171</v>
      </c>
      <c r="D69" s="393">
        <v>0.7891055744444444</v>
      </c>
      <c r="E69" s="393">
        <v>1.8058632083333359E-2</v>
      </c>
      <c r="F69" s="393">
        <v>3.1457732829166654</v>
      </c>
      <c r="G69" s="393">
        <v>0.54799781388888891</v>
      </c>
      <c r="H69" s="393">
        <v>2378.5802777777767</v>
      </c>
      <c r="I69" s="393">
        <v>3.48030722361111E-2</v>
      </c>
      <c r="J69" s="394">
        <v>2.7556437500000012E-3</v>
      </c>
      <c r="K69" s="395"/>
    </row>
    <row r="70" spans="1:12" s="379" customFormat="1" ht="12.75" x14ac:dyDescent="0.2">
      <c r="A70" s="409" t="s">
        <v>357</v>
      </c>
      <c r="B70" s="398"/>
      <c r="C70" s="398"/>
      <c r="D70" s="398"/>
      <c r="E70" s="398"/>
      <c r="F70" s="399"/>
      <c r="G70" s="400"/>
      <c r="H70" s="400"/>
      <c r="I70" s="400"/>
      <c r="J70" s="387"/>
    </row>
    <row r="72" spans="1:12" s="379" customFormat="1" x14ac:dyDescent="0.25">
      <c r="A72" s="462" t="s">
        <v>352</v>
      </c>
      <c r="B72" s="488"/>
      <c r="C72" s="491"/>
      <c r="D72" s="401"/>
      <c r="E72" s="401"/>
      <c r="F72" s="401"/>
      <c r="G72" s="401"/>
      <c r="H72" s="387"/>
      <c r="I72" s="387"/>
      <c r="J72" s="387"/>
      <c r="L72" s="388"/>
    </row>
    <row r="73" spans="1:12" s="379" customFormat="1" ht="18" customHeight="1" x14ac:dyDescent="0.2">
      <c r="A73" s="577" t="s">
        <v>48</v>
      </c>
      <c r="B73" s="578" t="s">
        <v>39</v>
      </c>
      <c r="C73" s="579"/>
      <c r="D73" s="579"/>
      <c r="E73" s="579"/>
      <c r="F73" s="579"/>
      <c r="G73" s="579"/>
      <c r="H73" s="580"/>
      <c r="I73" s="580"/>
      <c r="J73" s="571"/>
    </row>
    <row r="74" spans="1:12" s="379" customFormat="1" ht="15" customHeight="1" x14ac:dyDescent="0.25">
      <c r="A74" s="577"/>
      <c r="B74" s="389" t="s">
        <v>10</v>
      </c>
      <c r="C74" s="389" t="s">
        <v>11</v>
      </c>
      <c r="D74" s="389" t="s">
        <v>15</v>
      </c>
      <c r="E74" s="389" t="s">
        <v>268</v>
      </c>
      <c r="F74" s="389" t="s">
        <v>13</v>
      </c>
      <c r="G74" s="389" t="s">
        <v>41</v>
      </c>
      <c r="H74" s="390" t="s">
        <v>16</v>
      </c>
      <c r="I74" s="390" t="s">
        <v>17</v>
      </c>
      <c r="J74" s="391" t="s">
        <v>85</v>
      </c>
      <c r="K74" s="387"/>
    </row>
    <row r="75" spans="1:12" s="396" customFormat="1" ht="24" customHeight="1" x14ac:dyDescent="0.25">
      <c r="A75" s="392" t="s">
        <v>274</v>
      </c>
      <c r="B75" s="393">
        <v>12.308871954305555</v>
      </c>
      <c r="C75" s="393">
        <v>0.91575467499999996</v>
      </c>
      <c r="D75" s="393">
        <v>0.78911270180555582</v>
      </c>
      <c r="E75" s="393">
        <v>1.815883819444445E-2</v>
      </c>
      <c r="F75" s="393">
        <v>3.1457727247222209</v>
      </c>
      <c r="G75" s="393">
        <v>0.5479977388888887</v>
      </c>
      <c r="H75" s="393">
        <v>2391.8065277777778</v>
      </c>
      <c r="I75" s="393">
        <v>3.4803083319444442E-2</v>
      </c>
      <c r="J75" s="394">
        <v>2.7556429166666683E-3</v>
      </c>
      <c r="K75" s="395"/>
    </row>
    <row r="76" spans="1:12" s="379" customFormat="1" ht="12.75" x14ac:dyDescent="0.2">
      <c r="A76" s="409" t="s">
        <v>358</v>
      </c>
      <c r="B76" s="398"/>
      <c r="C76" s="398"/>
      <c r="D76" s="398"/>
      <c r="E76" s="398"/>
      <c r="F76" s="399"/>
      <c r="G76" s="400"/>
      <c r="H76" s="400"/>
      <c r="I76" s="400"/>
      <c r="J76" s="387"/>
    </row>
    <row r="78" spans="1:12" s="379" customFormat="1" x14ac:dyDescent="0.25">
      <c r="A78" s="462" t="s">
        <v>350</v>
      </c>
      <c r="B78" s="488"/>
      <c r="C78" s="493"/>
      <c r="D78" s="401"/>
      <c r="E78" s="401"/>
      <c r="F78" s="401"/>
      <c r="G78" s="401"/>
      <c r="H78" s="387"/>
      <c r="I78" s="387"/>
      <c r="J78" s="387"/>
      <c r="L78" s="388"/>
    </row>
    <row r="79" spans="1:12" s="379" customFormat="1" ht="18" customHeight="1" x14ac:dyDescent="0.2">
      <c r="A79" s="577" t="s">
        <v>48</v>
      </c>
      <c r="B79" s="578" t="s">
        <v>39</v>
      </c>
      <c r="C79" s="579"/>
      <c r="D79" s="579"/>
      <c r="E79" s="579"/>
      <c r="F79" s="579"/>
      <c r="G79" s="579"/>
      <c r="H79" s="580"/>
      <c r="I79" s="580"/>
      <c r="J79" s="571"/>
    </row>
    <row r="80" spans="1:12" s="379" customFormat="1" ht="15" customHeight="1" x14ac:dyDescent="0.25">
      <c r="A80" s="577"/>
      <c r="B80" s="389" t="s">
        <v>10</v>
      </c>
      <c r="C80" s="389" t="s">
        <v>11</v>
      </c>
      <c r="D80" s="389" t="s">
        <v>15</v>
      </c>
      <c r="E80" s="389" t="s">
        <v>268</v>
      </c>
      <c r="F80" s="389" t="s">
        <v>13</v>
      </c>
      <c r="G80" s="389" t="s">
        <v>41</v>
      </c>
      <c r="H80" s="390" t="s">
        <v>16</v>
      </c>
      <c r="I80" s="390" t="s">
        <v>17</v>
      </c>
      <c r="J80" s="391" t="s">
        <v>85</v>
      </c>
      <c r="K80" s="387"/>
    </row>
    <row r="81" spans="1:19" s="396" customFormat="1" ht="24" customHeight="1" x14ac:dyDescent="0.25">
      <c r="A81" s="392" t="s">
        <v>274</v>
      </c>
      <c r="B81" s="393">
        <v>12.415497470416664</v>
      </c>
      <c r="C81" s="393">
        <v>0.91575485694444436</v>
      </c>
      <c r="D81" s="393">
        <v>0.7891131179166665</v>
      </c>
      <c r="E81" s="393">
        <v>1.8166553333333349E-2</v>
      </c>
      <c r="F81" s="393">
        <v>3.1457727245833325</v>
      </c>
      <c r="G81" s="393">
        <v>0.54799770277777782</v>
      </c>
      <c r="H81" s="393">
        <v>2392.8204166666656</v>
      </c>
      <c r="I81" s="393">
        <v>3.4803070763888895E-2</v>
      </c>
      <c r="J81" s="394">
        <v>2.7556423611111124E-3</v>
      </c>
      <c r="K81" s="395"/>
    </row>
    <row r="82" spans="1:19" s="403" customFormat="1" ht="12.75" customHeight="1" x14ac:dyDescent="0.2">
      <c r="A82" s="409" t="s">
        <v>362</v>
      </c>
      <c r="B82" s="410"/>
      <c r="C82" s="411"/>
      <c r="D82" s="412"/>
      <c r="E82" s="412"/>
      <c r="F82" s="412"/>
      <c r="G82" s="412"/>
      <c r="H82" s="412"/>
      <c r="I82" s="412"/>
      <c r="J82" s="412"/>
      <c r="K82" s="277"/>
      <c r="L82" s="277"/>
      <c r="M82" s="277"/>
      <c r="N82" s="277"/>
      <c r="O82" s="277"/>
      <c r="P82" s="277"/>
      <c r="Q82" s="277"/>
      <c r="R82" s="277"/>
      <c r="S82" s="1"/>
    </row>
  </sheetData>
  <mergeCells count="26">
    <mergeCell ref="A2:H2"/>
    <mergeCell ref="A12:A13"/>
    <mergeCell ref="B12:J12"/>
    <mergeCell ref="A55:A56"/>
    <mergeCell ref="B55:J55"/>
    <mergeCell ref="A49:A50"/>
    <mergeCell ref="B49:J49"/>
    <mergeCell ref="A46:G46"/>
    <mergeCell ref="A5:A6"/>
    <mergeCell ref="B5:J5"/>
    <mergeCell ref="A19:A20"/>
    <mergeCell ref="B19:J19"/>
    <mergeCell ref="A26:A27"/>
    <mergeCell ref="B26:J26"/>
    <mergeCell ref="A79:A80"/>
    <mergeCell ref="B79:J79"/>
    <mergeCell ref="A67:A68"/>
    <mergeCell ref="B67:J67"/>
    <mergeCell ref="A33:A34"/>
    <mergeCell ref="B33:J33"/>
    <mergeCell ref="A73:A74"/>
    <mergeCell ref="B73:J73"/>
    <mergeCell ref="A40:A41"/>
    <mergeCell ref="B40:J40"/>
    <mergeCell ref="A61:A62"/>
    <mergeCell ref="B61:J6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110"/>
  <sheetViews>
    <sheetView showGridLines="0" zoomScale="70" zoomScaleNormal="70" workbookViewId="0">
      <selection activeCell="B81" sqref="B81"/>
    </sheetView>
  </sheetViews>
  <sheetFormatPr defaultRowHeight="15" x14ac:dyDescent="0.25"/>
  <cols>
    <col min="1" max="1" width="43.28515625" customWidth="1"/>
    <col min="2" max="2" width="20.140625" customWidth="1"/>
    <col min="3" max="3" width="19.140625" customWidth="1"/>
    <col min="4" max="4" width="26.140625" customWidth="1"/>
    <col min="5" max="5" width="10.7109375" customWidth="1"/>
    <col min="7" max="7" width="15.7109375" customWidth="1"/>
  </cols>
  <sheetData>
    <row r="1" spans="1:14" ht="15.75" thickBot="1" x14ac:dyDescent="0.3"/>
    <row r="2" spans="1:14" ht="30.75" customHeight="1" x14ac:dyDescent="0.25">
      <c r="A2" s="616" t="s">
        <v>284</v>
      </c>
      <c r="B2" s="617"/>
      <c r="C2" s="617"/>
      <c r="D2" s="618"/>
      <c r="E2" s="46"/>
      <c r="F2" s="46"/>
      <c r="G2" s="46"/>
      <c r="H2" s="46"/>
      <c r="I2" s="46"/>
      <c r="J2" s="46"/>
      <c r="K2" s="46"/>
      <c r="L2" s="46"/>
      <c r="M2" s="46"/>
      <c r="N2" s="46"/>
    </row>
    <row r="3" spans="1:14" x14ac:dyDescent="0.25">
      <c r="A3" s="623" t="s">
        <v>19</v>
      </c>
      <c r="B3" s="624"/>
      <c r="C3" s="624"/>
      <c r="D3" s="625"/>
      <c r="E3" s="47"/>
      <c r="F3" s="47"/>
      <c r="G3" s="48"/>
      <c r="H3" s="48"/>
      <c r="I3" s="48"/>
      <c r="J3" s="48"/>
      <c r="K3" s="48"/>
      <c r="L3" s="48"/>
      <c r="M3" s="48"/>
      <c r="N3" s="48"/>
    </row>
    <row r="4" spans="1:14" x14ac:dyDescent="0.25">
      <c r="A4" s="49"/>
      <c r="B4" s="50"/>
      <c r="C4" s="50"/>
      <c r="D4" s="51"/>
      <c r="E4" s="47"/>
      <c r="F4" s="47"/>
      <c r="G4" s="48"/>
      <c r="H4" s="48"/>
      <c r="I4" s="48"/>
      <c r="J4" s="48"/>
      <c r="K4" s="48"/>
      <c r="L4" s="48"/>
      <c r="M4" s="48"/>
      <c r="N4" s="48"/>
    </row>
    <row r="5" spans="1:14" x14ac:dyDescent="0.25">
      <c r="A5" s="49" t="s">
        <v>20</v>
      </c>
      <c r="B5" s="52" t="s">
        <v>21</v>
      </c>
      <c r="C5" s="53" t="s">
        <v>22</v>
      </c>
      <c r="D5" s="51" t="s">
        <v>23</v>
      </c>
      <c r="E5" s="47"/>
      <c r="F5" s="47"/>
      <c r="G5" s="47"/>
      <c r="H5" s="47"/>
      <c r="I5" s="47"/>
      <c r="J5" s="47"/>
      <c r="K5" s="47"/>
      <c r="L5" s="47"/>
      <c r="M5" s="48"/>
      <c r="N5" s="48"/>
    </row>
    <row r="6" spans="1:14" x14ac:dyDescent="0.25">
      <c r="A6" s="54" t="s">
        <v>0</v>
      </c>
      <c r="B6" s="248">
        <v>1.2</v>
      </c>
      <c r="C6" s="55" t="s">
        <v>24</v>
      </c>
      <c r="D6" s="56" t="s">
        <v>2</v>
      </c>
      <c r="E6" s="57"/>
      <c r="F6" s="57"/>
      <c r="G6" s="48"/>
      <c r="H6" s="48"/>
      <c r="I6" s="48"/>
      <c r="J6" s="48"/>
      <c r="K6" s="48"/>
      <c r="L6" s="48"/>
      <c r="M6" s="48"/>
      <c r="N6" s="48"/>
    </row>
    <row r="7" spans="1:14" ht="15.75" x14ac:dyDescent="0.3">
      <c r="A7" s="54" t="s">
        <v>3</v>
      </c>
      <c r="B7" s="248">
        <v>0.35</v>
      </c>
      <c r="C7" s="55" t="s">
        <v>1</v>
      </c>
      <c r="D7" s="58" t="s">
        <v>5</v>
      </c>
      <c r="E7" s="47"/>
      <c r="F7" s="47"/>
      <c r="G7" s="48"/>
      <c r="H7" s="48"/>
      <c r="I7" s="48"/>
      <c r="J7" s="48"/>
      <c r="K7" s="48"/>
      <c r="L7" s="48"/>
      <c r="M7" s="48"/>
      <c r="N7" s="48"/>
    </row>
    <row r="8" spans="1:14" ht="16.5" thickBot="1" x14ac:dyDescent="0.35">
      <c r="A8" s="59" t="s">
        <v>6</v>
      </c>
      <c r="B8" s="249">
        <v>0.1</v>
      </c>
      <c r="C8" s="60" t="s">
        <v>4</v>
      </c>
      <c r="D8" s="61" t="s">
        <v>8</v>
      </c>
      <c r="E8" s="47"/>
      <c r="F8" s="47"/>
      <c r="G8" s="48"/>
      <c r="H8" s="48"/>
      <c r="I8" s="48"/>
      <c r="J8" s="48"/>
      <c r="K8" s="48"/>
      <c r="L8" s="48"/>
      <c r="M8" s="48"/>
      <c r="N8" s="48"/>
    </row>
    <row r="9" spans="1:14" x14ac:dyDescent="0.25">
      <c r="A9" s="531" t="s">
        <v>375</v>
      </c>
      <c r="B9" s="532"/>
      <c r="C9" s="533"/>
      <c r="D9" s="531"/>
      <c r="E9" s="534"/>
      <c r="F9" s="534"/>
      <c r="G9" s="535"/>
      <c r="H9" s="535"/>
      <c r="I9" s="535"/>
      <c r="J9" s="535"/>
      <c r="K9" s="535"/>
      <c r="L9" s="535"/>
      <c r="M9" s="535"/>
      <c r="N9" s="535"/>
    </row>
    <row r="10" spans="1:14" x14ac:dyDescent="0.25">
      <c r="A10" s="626" t="s">
        <v>376</v>
      </c>
      <c r="B10" s="626"/>
      <c r="C10" s="626"/>
      <c r="D10" s="626"/>
      <c r="E10" s="626"/>
      <c r="F10" s="626"/>
      <c r="G10" s="535"/>
      <c r="H10" s="535"/>
      <c r="I10" s="535"/>
      <c r="J10" s="535"/>
      <c r="K10" s="535"/>
      <c r="L10" s="535"/>
      <c r="M10" s="535"/>
      <c r="N10" s="535"/>
    </row>
    <row r="11" spans="1:14" x14ac:dyDescent="0.25">
      <c r="A11" s="626" t="s">
        <v>377</v>
      </c>
      <c r="B11" s="626"/>
      <c r="C11" s="626"/>
      <c r="D11" s="626"/>
      <c r="E11" s="626"/>
      <c r="F11" s="626"/>
      <c r="G11" s="626"/>
      <c r="H11" s="626"/>
      <c r="I11" s="626"/>
      <c r="J11" s="626"/>
      <c r="K11" s="626"/>
      <c r="L11" s="626"/>
      <c r="M11" s="626"/>
      <c r="N11" s="626"/>
    </row>
    <row r="12" spans="1:14" x14ac:dyDescent="0.25">
      <c r="A12" s="45"/>
      <c r="B12" s="45"/>
      <c r="C12" s="45"/>
      <c r="D12" s="45"/>
      <c r="E12" s="45"/>
      <c r="F12" s="45"/>
      <c r="G12" s="45"/>
      <c r="H12" s="45"/>
      <c r="I12" s="45"/>
      <c r="J12" s="45"/>
      <c r="K12" s="45"/>
      <c r="L12" s="45"/>
      <c r="M12" s="45"/>
      <c r="N12" s="45"/>
    </row>
    <row r="13" spans="1:14" ht="18" x14ac:dyDescent="0.25">
      <c r="A13" s="627" t="s">
        <v>287</v>
      </c>
      <c r="B13" s="628"/>
      <c r="C13" s="628"/>
      <c r="D13" s="628"/>
      <c r="E13" s="628"/>
      <c r="F13" s="105"/>
      <c r="G13" s="106"/>
      <c r="H13" s="45"/>
      <c r="I13" s="45"/>
      <c r="J13" s="45"/>
      <c r="K13" s="45"/>
      <c r="L13" s="45"/>
      <c r="M13" s="45"/>
      <c r="N13" s="45"/>
    </row>
    <row r="14" spans="1:14" x14ac:dyDescent="0.25">
      <c r="A14" s="91"/>
      <c r="B14" s="92"/>
      <c r="C14" s="92"/>
      <c r="D14" s="92"/>
      <c r="E14" s="92"/>
      <c r="F14" s="89"/>
      <c r="G14" s="90"/>
      <c r="H14" s="45"/>
      <c r="I14" s="45"/>
      <c r="J14" s="45"/>
      <c r="K14" s="45"/>
      <c r="L14" s="45"/>
      <c r="M14" s="45"/>
      <c r="N14" s="45"/>
    </row>
    <row r="15" spans="1:14" x14ac:dyDescent="0.25">
      <c r="A15" s="71"/>
      <c r="B15" s="72"/>
      <c r="C15" s="72"/>
      <c r="D15" s="73" t="s">
        <v>26</v>
      </c>
      <c r="E15" s="74" t="s">
        <v>11</v>
      </c>
      <c r="F15" s="75" t="s">
        <v>15</v>
      </c>
      <c r="G15" s="76"/>
      <c r="H15" s="45"/>
      <c r="I15" s="45"/>
      <c r="J15" s="45"/>
      <c r="K15" s="45"/>
      <c r="L15" s="45"/>
      <c r="M15" s="45"/>
      <c r="N15" s="45"/>
    </row>
    <row r="16" spans="1:14" x14ac:dyDescent="0.25">
      <c r="A16" s="93" t="s">
        <v>27</v>
      </c>
      <c r="B16" s="94" t="s">
        <v>42</v>
      </c>
      <c r="C16" s="77"/>
      <c r="D16" s="95" t="s">
        <v>29</v>
      </c>
      <c r="E16" s="254">
        <v>1.8</v>
      </c>
      <c r="F16" s="255">
        <v>0.18</v>
      </c>
      <c r="G16" s="76"/>
      <c r="H16" s="45"/>
      <c r="I16" s="45"/>
      <c r="J16" s="45"/>
      <c r="K16" s="45"/>
      <c r="L16" s="45"/>
      <c r="M16" s="45"/>
      <c r="N16" s="45"/>
    </row>
    <row r="17" spans="1:14" x14ac:dyDescent="0.25">
      <c r="A17" s="96"/>
      <c r="B17" s="97" t="s">
        <v>43</v>
      </c>
      <c r="C17" s="78"/>
      <c r="D17" s="98" t="s">
        <v>24</v>
      </c>
      <c r="E17" s="256">
        <v>1</v>
      </c>
      <c r="F17" s="257">
        <v>1</v>
      </c>
      <c r="G17" s="76"/>
      <c r="H17" s="45"/>
      <c r="I17" s="45"/>
      <c r="J17" s="45"/>
      <c r="K17" s="45"/>
      <c r="L17" s="45"/>
      <c r="M17" s="45"/>
      <c r="N17" s="45"/>
    </row>
    <row r="18" spans="1:14" x14ac:dyDescent="0.25">
      <c r="A18" s="99"/>
      <c r="B18" s="100"/>
      <c r="C18" s="72"/>
      <c r="D18" s="98" t="s">
        <v>7</v>
      </c>
      <c r="E18" s="256">
        <v>0.5</v>
      </c>
      <c r="F18" s="257">
        <v>0.5</v>
      </c>
      <c r="G18" s="76"/>
      <c r="H18" s="45"/>
      <c r="I18" s="45"/>
      <c r="J18" s="45"/>
      <c r="K18" s="45"/>
      <c r="L18" s="45"/>
      <c r="M18" s="45"/>
      <c r="N18" s="45"/>
    </row>
    <row r="19" spans="1:14" ht="15.75" x14ac:dyDescent="0.3">
      <c r="A19" s="101" t="s">
        <v>30</v>
      </c>
      <c r="B19" s="102"/>
      <c r="C19" s="63"/>
      <c r="D19" s="103" t="s">
        <v>4</v>
      </c>
      <c r="E19" s="258">
        <v>0.2</v>
      </c>
      <c r="F19" s="250">
        <v>0.2</v>
      </c>
      <c r="G19" s="104"/>
      <c r="H19" s="45"/>
      <c r="I19" s="45"/>
      <c r="J19" s="45"/>
      <c r="K19" s="45"/>
      <c r="L19" s="45"/>
      <c r="M19" s="45"/>
      <c r="N19" s="45"/>
    </row>
    <row r="20" spans="1:14" ht="31.5" customHeight="1" x14ac:dyDescent="0.25">
      <c r="A20" s="79"/>
      <c r="B20" s="80"/>
      <c r="C20" s="80"/>
      <c r="D20" s="80"/>
      <c r="E20" s="80"/>
      <c r="F20" s="81"/>
      <c r="G20" s="76"/>
      <c r="H20" s="45"/>
      <c r="I20" s="45"/>
      <c r="J20" s="45"/>
    </row>
    <row r="21" spans="1:14" ht="26.25" x14ac:dyDescent="0.25">
      <c r="A21" s="629" t="s">
        <v>31</v>
      </c>
      <c r="B21" s="630"/>
      <c r="C21" s="631"/>
      <c r="D21" s="82" t="s">
        <v>32</v>
      </c>
      <c r="E21" s="105" t="s">
        <v>33</v>
      </c>
      <c r="F21" s="105"/>
      <c r="G21" s="106"/>
      <c r="H21" s="45"/>
      <c r="I21" s="45"/>
      <c r="J21" s="45"/>
    </row>
    <row r="22" spans="1:14" ht="32.25" hidden="1" customHeight="1" x14ac:dyDescent="0.25">
      <c r="A22" s="107" t="s">
        <v>34</v>
      </c>
      <c r="B22" s="108"/>
      <c r="C22" s="108"/>
      <c r="D22" s="250">
        <v>5.0999999999999996</v>
      </c>
      <c r="E22" s="598" t="s">
        <v>35</v>
      </c>
      <c r="F22" s="598"/>
      <c r="G22" s="599"/>
      <c r="H22" s="45"/>
      <c r="I22" s="45"/>
      <c r="J22" s="45"/>
    </row>
    <row r="23" spans="1:14" ht="30.75" customHeight="1" x14ac:dyDescent="0.3">
      <c r="A23" s="619" t="s">
        <v>44</v>
      </c>
      <c r="B23" s="620"/>
      <c r="C23" s="109" t="s">
        <v>45</v>
      </c>
      <c r="D23" s="253">
        <v>3.6000000000000002E-4</v>
      </c>
      <c r="E23" s="598" t="s">
        <v>46</v>
      </c>
      <c r="F23" s="598"/>
      <c r="G23" s="599"/>
      <c r="H23" s="45"/>
      <c r="I23" s="45"/>
      <c r="J23" s="45"/>
    </row>
    <row r="24" spans="1:14" ht="34.5" customHeight="1" x14ac:dyDescent="0.3">
      <c r="A24" s="621"/>
      <c r="B24" s="622"/>
      <c r="C24" s="109" t="s">
        <v>47</v>
      </c>
      <c r="D24" s="253">
        <v>4.6999999999999999E-4</v>
      </c>
      <c r="E24" s="598" t="s">
        <v>46</v>
      </c>
      <c r="F24" s="598"/>
      <c r="G24" s="599"/>
      <c r="H24" s="45"/>
      <c r="I24" s="45"/>
      <c r="J24" s="45"/>
    </row>
    <row r="25" spans="1:14" ht="34.5" customHeight="1" x14ac:dyDescent="0.25">
      <c r="A25" s="83" t="s">
        <v>36</v>
      </c>
      <c r="B25" s="84"/>
      <c r="C25" s="84"/>
      <c r="D25" s="251">
        <v>2</v>
      </c>
      <c r="E25" s="598" t="s">
        <v>37</v>
      </c>
      <c r="F25" s="598"/>
      <c r="G25" s="599"/>
      <c r="H25" s="45"/>
      <c r="I25" s="45"/>
      <c r="J25" s="45"/>
    </row>
    <row r="26" spans="1:14" ht="27.75" customHeight="1" x14ac:dyDescent="0.25">
      <c r="A26" s="530" t="s">
        <v>374</v>
      </c>
      <c r="B26" s="85"/>
      <c r="C26" s="78"/>
      <c r="D26" s="78"/>
      <c r="E26" s="86"/>
      <c r="F26" s="86"/>
      <c r="G26" s="86"/>
      <c r="H26" s="45"/>
      <c r="I26" s="45"/>
      <c r="J26" s="45"/>
    </row>
    <row r="27" spans="1:14" ht="23.25" customHeight="1" x14ac:dyDescent="0.25">
      <c r="A27" s="45"/>
      <c r="B27" s="45"/>
      <c r="C27" s="45"/>
      <c r="D27" s="45"/>
      <c r="E27" s="45"/>
      <c r="F27" s="45"/>
      <c r="G27" s="45"/>
      <c r="H27" s="45"/>
      <c r="I27" s="45"/>
      <c r="J27" s="45"/>
    </row>
    <row r="28" spans="1:14" s="2" customFormat="1" ht="18.75" x14ac:dyDescent="0.25">
      <c r="A28" s="600" t="s">
        <v>286</v>
      </c>
      <c r="B28" s="601"/>
      <c r="C28" s="601"/>
      <c r="D28" s="601"/>
      <c r="E28" s="278"/>
      <c r="F28" s="278"/>
      <c r="G28" s="279"/>
    </row>
    <row r="29" spans="1:14" s="2" customFormat="1" x14ac:dyDescent="0.25">
      <c r="A29" s="280"/>
      <c r="B29" s="281"/>
      <c r="C29" s="281"/>
      <c r="D29" s="7" t="s">
        <v>26</v>
      </c>
      <c r="E29" s="282" t="s">
        <v>11</v>
      </c>
      <c r="F29" s="283" t="s">
        <v>15</v>
      </c>
      <c r="G29" s="284"/>
      <c r="K29" s="45"/>
      <c r="L29" s="45"/>
      <c r="M29" s="45"/>
      <c r="N29" s="45"/>
    </row>
    <row r="30" spans="1:14" s="2" customFormat="1" ht="14.25" x14ac:dyDescent="0.2">
      <c r="A30" s="285" t="s">
        <v>27</v>
      </c>
      <c r="B30" s="286" t="s">
        <v>28</v>
      </c>
      <c r="C30" s="287"/>
      <c r="D30" s="286" t="s">
        <v>29</v>
      </c>
      <c r="E30" s="314">
        <v>1.5</v>
      </c>
      <c r="F30" s="314">
        <v>0.15</v>
      </c>
      <c r="G30" s="284"/>
    </row>
    <row r="31" spans="1:14" s="2" customFormat="1" ht="12.75" x14ac:dyDescent="0.2">
      <c r="A31" s="288"/>
      <c r="B31" s="289"/>
      <c r="C31" s="289"/>
      <c r="D31" s="286" t="s">
        <v>24</v>
      </c>
      <c r="E31" s="314">
        <v>0.9</v>
      </c>
      <c r="F31" s="314">
        <v>0.9</v>
      </c>
      <c r="G31" s="284"/>
    </row>
    <row r="32" spans="1:14" s="2" customFormat="1" ht="12.75" x14ac:dyDescent="0.2">
      <c r="A32" s="288"/>
      <c r="B32" s="289"/>
      <c r="C32" s="289"/>
      <c r="D32" s="286" t="s">
        <v>1</v>
      </c>
      <c r="E32" s="314">
        <v>0.45</v>
      </c>
      <c r="F32" s="314">
        <v>0.45</v>
      </c>
      <c r="G32" s="284"/>
    </row>
    <row r="33" spans="1:17" s="2" customFormat="1" ht="15.75" x14ac:dyDescent="0.3">
      <c r="A33" s="290" t="s">
        <v>30</v>
      </c>
      <c r="C33" s="291"/>
      <c r="D33" s="292"/>
      <c r="E33" s="292"/>
      <c r="F33" s="292"/>
      <c r="G33" s="293"/>
    </row>
    <row r="34" spans="1:17" s="2" customFormat="1" ht="12.75" x14ac:dyDescent="0.2">
      <c r="A34" s="294"/>
      <c r="B34" s="295"/>
      <c r="C34" s="295"/>
      <c r="D34" s="295"/>
      <c r="E34" s="295"/>
      <c r="F34" s="296"/>
      <c r="G34" s="284"/>
    </row>
    <row r="35" spans="1:17" s="2" customFormat="1" ht="25.5" x14ac:dyDescent="0.2">
      <c r="A35" s="602" t="s">
        <v>31</v>
      </c>
      <c r="B35" s="603"/>
      <c r="C35" s="603"/>
      <c r="D35" s="297" t="s">
        <v>32</v>
      </c>
      <c r="E35" s="603" t="s">
        <v>33</v>
      </c>
      <c r="F35" s="603"/>
      <c r="G35" s="604"/>
    </row>
    <row r="36" spans="1:17" s="2" customFormat="1" ht="12.75" x14ac:dyDescent="0.2">
      <c r="A36" s="298" t="s">
        <v>192</v>
      </c>
      <c r="B36" s="299"/>
      <c r="C36" s="299"/>
      <c r="D36" s="300"/>
      <c r="E36" s="301"/>
      <c r="F36" s="302"/>
      <c r="G36" s="303"/>
    </row>
    <row r="37" spans="1:17" s="2" customFormat="1" ht="12.75" x14ac:dyDescent="0.2">
      <c r="A37" s="605" t="s">
        <v>193</v>
      </c>
      <c r="B37" s="606"/>
      <c r="C37" s="606"/>
      <c r="D37" s="304"/>
      <c r="E37" s="305"/>
      <c r="F37" s="306"/>
      <c r="G37" s="307"/>
    </row>
    <row r="38" spans="1:17" s="2" customFormat="1" ht="24.95" customHeight="1" x14ac:dyDescent="0.2">
      <c r="A38" s="308" t="s">
        <v>36</v>
      </c>
      <c r="B38" s="309"/>
      <c r="C38" s="309"/>
      <c r="D38" s="315">
        <v>2</v>
      </c>
      <c r="E38" s="607" t="s">
        <v>37</v>
      </c>
      <c r="F38" s="607"/>
      <c r="G38" s="608"/>
    </row>
    <row r="39" spans="1:17" s="2" customFormat="1" ht="15" customHeight="1" x14ac:dyDescent="0.2">
      <c r="A39" s="528" t="s">
        <v>378</v>
      </c>
      <c r="B39" s="311"/>
      <c r="C39" s="289"/>
      <c r="D39" s="289"/>
      <c r="E39" s="312"/>
      <c r="F39" s="312"/>
      <c r="G39" s="312"/>
      <c r="H39" s="310"/>
      <c r="I39" s="310"/>
      <c r="J39" s="310"/>
    </row>
    <row r="40" spans="1:17" s="2" customFormat="1" ht="15" customHeight="1" x14ac:dyDescent="0.2">
      <c r="A40" s="529" t="s">
        <v>379</v>
      </c>
      <c r="B40" s="311"/>
      <c r="C40" s="289"/>
      <c r="D40" s="289"/>
      <c r="E40" s="312"/>
      <c r="F40" s="312"/>
      <c r="G40" s="312"/>
      <c r="H40" s="310"/>
      <c r="I40" s="310"/>
      <c r="J40" s="310"/>
    </row>
    <row r="41" spans="1:17" s="2" customFormat="1" ht="15" customHeight="1" x14ac:dyDescent="0.2">
      <c r="A41" s="313"/>
      <c r="B41" s="311"/>
      <c r="C41" s="289"/>
      <c r="D41" s="289"/>
      <c r="E41" s="312"/>
      <c r="F41" s="312"/>
      <c r="G41" s="312"/>
      <c r="H41" s="310"/>
      <c r="I41" s="310"/>
      <c r="J41" s="310"/>
    </row>
    <row r="42" spans="1:17" ht="15.75" x14ac:dyDescent="0.25">
      <c r="A42" s="425" t="s">
        <v>285</v>
      </c>
      <c r="B42" s="426"/>
      <c r="C42" s="88"/>
      <c r="D42" s="64"/>
      <c r="E42" s="45"/>
      <c r="F42" s="45"/>
      <c r="G42" s="45"/>
      <c r="H42" s="45"/>
      <c r="I42" s="45"/>
      <c r="J42" s="45"/>
      <c r="K42" s="2"/>
      <c r="L42" s="2"/>
      <c r="M42" s="2"/>
      <c r="N42" s="2"/>
    </row>
    <row r="43" spans="1:17" ht="38.25" x14ac:dyDescent="0.25">
      <c r="A43" s="67" t="s">
        <v>49</v>
      </c>
      <c r="B43" s="594" t="s">
        <v>50</v>
      </c>
      <c r="C43" s="594"/>
      <c r="D43" s="110" t="s">
        <v>24</v>
      </c>
      <c r="E43" s="110" t="s">
        <v>1</v>
      </c>
      <c r="F43" s="110" t="s">
        <v>4</v>
      </c>
      <c r="G43" s="87" t="s">
        <v>51</v>
      </c>
      <c r="H43" s="111" t="s">
        <v>52</v>
      </c>
      <c r="I43" s="45"/>
      <c r="J43" s="45"/>
      <c r="K43" s="2"/>
      <c r="L43" s="2"/>
      <c r="M43" s="2"/>
      <c r="N43" s="2"/>
      <c r="O43" s="45"/>
      <c r="P43" s="45"/>
      <c r="Q43" s="45"/>
    </row>
    <row r="44" spans="1:17" ht="18" x14ac:dyDescent="0.3">
      <c r="A44" s="112" t="s">
        <v>47</v>
      </c>
      <c r="B44" s="595" t="s">
        <v>190</v>
      </c>
      <c r="C44" s="595"/>
      <c r="D44" s="259">
        <v>0.6</v>
      </c>
      <c r="E44" s="259">
        <v>5.0999999999999997E-2</v>
      </c>
      <c r="F44" s="259">
        <v>2</v>
      </c>
      <c r="G44" s="113">
        <v>5</v>
      </c>
      <c r="H44" s="112">
        <f>D44*E44*(G44^F44)</f>
        <v>0.7649999999999999</v>
      </c>
      <c r="I44" s="45"/>
      <c r="J44" s="45"/>
      <c r="K44" s="45"/>
      <c r="L44" s="45"/>
      <c r="M44" s="45"/>
      <c r="N44" s="45"/>
      <c r="O44" s="45"/>
      <c r="P44" s="45"/>
      <c r="Q44" s="45"/>
    </row>
    <row r="45" spans="1:17" ht="15.75" x14ac:dyDescent="0.3">
      <c r="A45" s="112" t="s">
        <v>45</v>
      </c>
      <c r="B45" s="595" t="s">
        <v>189</v>
      </c>
      <c r="C45" s="596"/>
      <c r="D45" s="233">
        <v>3.1E-2</v>
      </c>
      <c r="E45" s="233">
        <v>0.04</v>
      </c>
      <c r="F45" s="233">
        <v>2.5</v>
      </c>
      <c r="G45" s="113">
        <v>5</v>
      </c>
      <c r="H45" s="114">
        <f>D45*E45*(G45^F45)</f>
        <v>6.9318107302493465E-2</v>
      </c>
      <c r="I45" s="45"/>
      <c r="J45" s="45"/>
      <c r="K45" s="45"/>
      <c r="L45" s="45"/>
      <c r="M45" s="45"/>
      <c r="N45" s="45"/>
      <c r="O45" s="45"/>
      <c r="P45" s="45"/>
      <c r="Q45" s="45"/>
    </row>
    <row r="46" spans="1:17" x14ac:dyDescent="0.25">
      <c r="A46" s="518" t="s">
        <v>380</v>
      </c>
      <c r="B46" s="64"/>
      <c r="C46" s="64"/>
      <c r="D46" s="64"/>
      <c r="E46" s="45"/>
      <c r="F46" s="45"/>
      <c r="G46" s="45"/>
      <c r="H46" s="45"/>
      <c r="I46" s="45"/>
      <c r="J46" s="45"/>
      <c r="K46" s="45"/>
      <c r="L46" s="45"/>
      <c r="M46" s="45"/>
      <c r="N46" s="45"/>
    </row>
    <row r="47" spans="1:17" x14ac:dyDescent="0.25">
      <c r="A47" s="527" t="s">
        <v>53</v>
      </c>
      <c r="B47" s="45"/>
      <c r="C47" s="45"/>
      <c r="D47" s="64"/>
      <c r="E47" s="45"/>
      <c r="F47" s="45"/>
      <c r="G47" s="45"/>
      <c r="H47" s="45"/>
      <c r="I47" s="45"/>
      <c r="J47" s="45"/>
      <c r="K47" s="45"/>
      <c r="L47" s="45"/>
      <c r="M47" s="45"/>
      <c r="N47" s="45"/>
    </row>
    <row r="48" spans="1:17" x14ac:dyDescent="0.25">
      <c r="K48" s="45"/>
      <c r="L48" s="45"/>
      <c r="M48" s="45"/>
      <c r="N48" s="45"/>
    </row>
    <row r="49" spans="1:14" ht="15.75" x14ac:dyDescent="0.25">
      <c r="A49" s="427" t="s">
        <v>188</v>
      </c>
      <c r="B49" s="427"/>
      <c r="C49" s="427"/>
      <c r="D49" s="427"/>
      <c r="E49" s="157"/>
      <c r="K49" s="45"/>
      <c r="L49" s="45"/>
      <c r="M49" s="45"/>
      <c r="N49" s="45"/>
    </row>
    <row r="50" spans="1:14" x14ac:dyDescent="0.25">
      <c r="A50" s="609" t="s">
        <v>115</v>
      </c>
      <c r="B50" s="611" t="s">
        <v>116</v>
      </c>
      <c r="C50" s="613" t="s">
        <v>117</v>
      </c>
      <c r="D50" s="611" t="s">
        <v>118</v>
      </c>
      <c r="E50" s="150"/>
    </row>
    <row r="51" spans="1:14" ht="46.5" customHeight="1" x14ac:dyDescent="0.25">
      <c r="A51" s="610"/>
      <c r="B51" s="612"/>
      <c r="C51" s="614"/>
      <c r="D51" s="615"/>
      <c r="E51" s="150"/>
    </row>
    <row r="52" spans="1:14" x14ac:dyDescent="0.25">
      <c r="A52" s="151" t="s">
        <v>119</v>
      </c>
      <c r="B52" s="512">
        <v>5.8000000000000003E-2</v>
      </c>
      <c r="C52" s="514">
        <f>$B52*0.35</f>
        <v>2.0299999999999999E-2</v>
      </c>
      <c r="D52" s="514">
        <f>$B52*0.053</f>
        <v>3.0739999999999999E-3</v>
      </c>
      <c r="E52" s="264"/>
    </row>
    <row r="53" spans="1:14" x14ac:dyDescent="0.25">
      <c r="A53" s="151" t="s">
        <v>120</v>
      </c>
      <c r="B53" s="152"/>
      <c r="C53" s="260">
        <v>2.7770434486320505</v>
      </c>
      <c r="D53" s="261">
        <v>0.28671370999250995</v>
      </c>
      <c r="E53" s="264" t="s">
        <v>125</v>
      </c>
    </row>
    <row r="54" spans="1:14" x14ac:dyDescent="0.25">
      <c r="A54" s="151" t="s">
        <v>121</v>
      </c>
      <c r="B54" s="152"/>
      <c r="C54" s="260">
        <v>0.7649999999999999</v>
      </c>
      <c r="D54" s="261">
        <v>6.9318107302493465E-2</v>
      </c>
      <c r="E54" s="264" t="s">
        <v>125</v>
      </c>
    </row>
    <row r="55" spans="1:14" x14ac:dyDescent="0.25">
      <c r="A55" s="151" t="s">
        <v>122</v>
      </c>
      <c r="B55" s="513">
        <v>0.04</v>
      </c>
      <c r="C55" s="514">
        <f>$B55*0.35</f>
        <v>1.3999999999999999E-2</v>
      </c>
      <c r="D55" s="514">
        <f>$B55*0.053</f>
        <v>2.1199999999999999E-3</v>
      </c>
      <c r="E55" s="264"/>
    </row>
    <row r="56" spans="1:14" x14ac:dyDescent="0.25">
      <c r="A56" s="151" t="s">
        <v>123</v>
      </c>
      <c r="B56" s="152"/>
      <c r="C56" s="262">
        <v>7.4940379965517242E-4</v>
      </c>
      <c r="D56" s="263">
        <v>1.1348114680492611E-4</v>
      </c>
      <c r="E56" s="264" t="s">
        <v>126</v>
      </c>
    </row>
    <row r="57" spans="1:14" x14ac:dyDescent="0.25">
      <c r="A57" s="151" t="s">
        <v>124</v>
      </c>
      <c r="B57" s="513">
        <v>3.6999999999999998E-2</v>
      </c>
      <c r="C57" s="514">
        <f>$B57*0.35</f>
        <v>1.2949999999999998E-2</v>
      </c>
      <c r="D57" s="514">
        <f>$B57*0.053</f>
        <v>1.9609999999999996E-3</v>
      </c>
      <c r="E57" s="265"/>
    </row>
    <row r="58" spans="1:14" x14ac:dyDescent="0.25">
      <c r="A58" s="525" t="s">
        <v>381</v>
      </c>
      <c r="B58" s="154"/>
      <c r="C58" s="154"/>
      <c r="D58" s="154"/>
      <c r="E58" s="154"/>
    </row>
    <row r="59" spans="1:14" x14ac:dyDescent="0.25">
      <c r="A59" s="526" t="s">
        <v>382</v>
      </c>
      <c r="B59" s="153"/>
      <c r="C59" s="153"/>
      <c r="D59" s="153"/>
      <c r="E59" s="153"/>
    </row>
    <row r="60" spans="1:14" x14ac:dyDescent="0.25">
      <c r="A60" s="526" t="s">
        <v>383</v>
      </c>
      <c r="B60" s="153"/>
      <c r="C60" s="153"/>
      <c r="D60" s="153"/>
      <c r="E60" s="153"/>
    </row>
    <row r="62" spans="1:14" x14ac:dyDescent="0.25">
      <c r="A62" s="494" t="s">
        <v>163</v>
      </c>
      <c r="B62" s="494"/>
      <c r="C62" s="494"/>
    </row>
    <row r="63" spans="1:14" x14ac:dyDescent="0.25">
      <c r="A63" s="495"/>
      <c r="B63" s="597" t="s">
        <v>128</v>
      </c>
      <c r="C63" s="597"/>
    </row>
    <row r="64" spans="1:14" x14ac:dyDescent="0.25">
      <c r="A64" s="496" t="s">
        <v>129</v>
      </c>
      <c r="B64" s="172" t="s">
        <v>11</v>
      </c>
      <c r="C64" s="172" t="s">
        <v>15</v>
      </c>
    </row>
    <row r="65" spans="1:5" x14ac:dyDescent="0.25">
      <c r="A65" s="497" t="s">
        <v>363</v>
      </c>
      <c r="B65" s="498">
        <v>0.31</v>
      </c>
      <c r="C65" s="498">
        <f>B65*0.18</f>
        <v>5.5799999999999995E-2</v>
      </c>
    </row>
    <row r="66" spans="1:5" x14ac:dyDescent="0.25">
      <c r="A66" s="524" t="s">
        <v>137</v>
      </c>
      <c r="B66" s="4"/>
      <c r="C66" s="4"/>
    </row>
    <row r="67" spans="1:5" x14ac:dyDescent="0.25">
      <c r="A67" s="524" t="s">
        <v>139</v>
      </c>
      <c r="B67" s="4"/>
      <c r="C67" s="4"/>
    </row>
    <row r="69" spans="1:5" ht="16.5" thickBot="1" x14ac:dyDescent="0.3">
      <c r="A69" s="429" t="s">
        <v>164</v>
      </c>
      <c r="B69" s="430"/>
      <c r="C69" s="430"/>
      <c r="D69" s="428"/>
      <c r="E69" s="217"/>
    </row>
    <row r="70" spans="1:5" ht="15.75" x14ac:dyDescent="0.3">
      <c r="A70" s="241" t="s">
        <v>165</v>
      </c>
      <c r="B70" s="188"/>
      <c r="C70" s="189"/>
      <c r="D70" s="218"/>
      <c r="E70" s="219"/>
    </row>
    <row r="71" spans="1:5" x14ac:dyDescent="0.25">
      <c r="A71" s="242"/>
      <c r="B71" s="1"/>
      <c r="C71" s="190"/>
      <c r="D71" s="218"/>
      <c r="E71" s="219"/>
    </row>
    <row r="72" spans="1:5" x14ac:dyDescent="0.25">
      <c r="A72" s="243" t="s">
        <v>166</v>
      </c>
      <c r="B72" s="1"/>
      <c r="C72" s="190"/>
      <c r="D72" s="218"/>
      <c r="E72" s="219"/>
    </row>
    <row r="73" spans="1:5" x14ac:dyDescent="0.25">
      <c r="A73" s="243" t="s">
        <v>167</v>
      </c>
      <c r="B73" s="433">
        <v>0.35</v>
      </c>
      <c r="C73" s="190"/>
      <c r="D73" s="218"/>
      <c r="E73" s="219"/>
    </row>
    <row r="74" spans="1:5" ht="15.75" thickBot="1" x14ac:dyDescent="0.3">
      <c r="A74" s="244" t="s">
        <v>168</v>
      </c>
      <c r="B74" s="434">
        <v>2</v>
      </c>
      <c r="C74" s="191" t="s">
        <v>169</v>
      </c>
      <c r="D74" s="218"/>
      <c r="E74" s="219"/>
    </row>
    <row r="75" spans="1:5" x14ac:dyDescent="0.25">
      <c r="A75" s="243"/>
      <c r="B75" s="192"/>
      <c r="C75" s="192"/>
      <c r="D75" s="218"/>
      <c r="E75" s="219"/>
    </row>
    <row r="76" spans="1:5" ht="15.75" thickBot="1" x14ac:dyDescent="0.3">
      <c r="A76" s="243"/>
      <c r="B76" s="245"/>
      <c r="C76" s="245"/>
      <c r="D76" s="218"/>
      <c r="E76" s="219"/>
    </row>
    <row r="77" spans="1:5" x14ac:dyDescent="0.25">
      <c r="A77" s="241" t="s">
        <v>172</v>
      </c>
      <c r="B77" s="188"/>
      <c r="C77" s="189"/>
      <c r="D77" s="218"/>
      <c r="E77" s="219"/>
    </row>
    <row r="78" spans="1:5" x14ac:dyDescent="0.25">
      <c r="A78" s="242"/>
      <c r="B78" s="1"/>
      <c r="C78" s="190"/>
      <c r="D78" s="218"/>
      <c r="E78" s="219"/>
    </row>
    <row r="79" spans="1:5" x14ac:dyDescent="0.25">
      <c r="A79" s="243" t="s">
        <v>166</v>
      </c>
      <c r="B79" s="1"/>
      <c r="C79" s="190"/>
      <c r="D79" s="218"/>
      <c r="E79" s="219"/>
    </row>
    <row r="80" spans="1:5" x14ac:dyDescent="0.25">
      <c r="A80" s="243" t="s">
        <v>167</v>
      </c>
      <c r="B80" s="433">
        <v>5.2999999999999999E-2</v>
      </c>
      <c r="C80" s="190"/>
      <c r="D80" s="218"/>
      <c r="E80" s="219"/>
    </row>
    <row r="81" spans="1:5" ht="15.75" thickBot="1" x14ac:dyDescent="0.3">
      <c r="A81" s="244" t="s">
        <v>168</v>
      </c>
      <c r="B81" s="434">
        <v>2</v>
      </c>
      <c r="C81" s="191" t="s">
        <v>169</v>
      </c>
      <c r="D81" s="218"/>
      <c r="E81" s="219"/>
    </row>
    <row r="82" spans="1:5" x14ac:dyDescent="0.25">
      <c r="A82" s="515" t="s">
        <v>170</v>
      </c>
      <c r="B82" s="192"/>
      <c r="C82" s="192"/>
      <c r="D82" s="218"/>
      <c r="E82" s="219"/>
    </row>
    <row r="83" spans="1:5" x14ac:dyDescent="0.25">
      <c r="A83" s="516" t="s">
        <v>171</v>
      </c>
      <c r="B83" s="246"/>
      <c r="C83" s="246"/>
      <c r="D83" s="220"/>
      <c r="E83" s="221"/>
    </row>
    <row r="85" spans="1:5" ht="15.75" x14ac:dyDescent="0.25">
      <c r="A85" s="432" t="s">
        <v>127</v>
      </c>
      <c r="B85" s="432"/>
      <c r="C85" s="432"/>
      <c r="D85" s="431"/>
    </row>
    <row r="86" spans="1:5" x14ac:dyDescent="0.25">
      <c r="A86" s="155"/>
      <c r="B86" s="593" t="s">
        <v>128</v>
      </c>
      <c r="C86" s="593"/>
    </row>
    <row r="87" spans="1:5" x14ac:dyDescent="0.25">
      <c r="A87" s="26" t="s">
        <v>129</v>
      </c>
      <c r="B87" s="172" t="s">
        <v>11</v>
      </c>
      <c r="C87" s="172" t="s">
        <v>15</v>
      </c>
    </row>
    <row r="88" spans="1:5" x14ac:dyDescent="0.25">
      <c r="A88" s="11" t="s">
        <v>130</v>
      </c>
      <c r="B88" s="232">
        <v>2.3999999999999998E-3</v>
      </c>
      <c r="C88" s="233">
        <f t="shared" ref="C88:C94" si="0">B88*0.18</f>
        <v>4.3199999999999993E-4</v>
      </c>
    </row>
    <row r="89" spans="1:5" x14ac:dyDescent="0.25">
      <c r="A89" s="11" t="s">
        <v>131</v>
      </c>
      <c r="B89" s="232">
        <v>1.4999999999999999E-2</v>
      </c>
      <c r="C89" s="233">
        <f t="shared" si="0"/>
        <v>2.6999999999999997E-3</v>
      </c>
    </row>
    <row r="90" spans="1:5" x14ac:dyDescent="0.25">
      <c r="A90" s="11" t="s">
        <v>132</v>
      </c>
      <c r="B90" s="232">
        <v>8.6999999999999994E-3</v>
      </c>
      <c r="C90" s="233">
        <f t="shared" si="0"/>
        <v>1.5659999999999999E-3</v>
      </c>
    </row>
    <row r="91" spans="1:5" x14ac:dyDescent="0.25">
      <c r="A91" s="11" t="s">
        <v>133</v>
      </c>
      <c r="B91" s="232">
        <v>7.1999999999999995E-2</v>
      </c>
      <c r="C91" s="233">
        <f t="shared" si="0"/>
        <v>1.2959999999999999E-2</v>
      </c>
    </row>
    <row r="92" spans="1:5" x14ac:dyDescent="0.25">
      <c r="A92" s="11" t="s">
        <v>134</v>
      </c>
      <c r="B92" s="232">
        <v>1.1000000000000001E-3</v>
      </c>
      <c r="C92" s="232">
        <f t="shared" si="0"/>
        <v>1.9800000000000002E-4</v>
      </c>
    </row>
    <row r="93" spans="1:5" x14ac:dyDescent="0.25">
      <c r="A93" s="11" t="s">
        <v>135</v>
      </c>
      <c r="B93" s="232">
        <v>1.5999999999999999E-5</v>
      </c>
      <c r="C93" s="232">
        <f t="shared" si="0"/>
        <v>2.88E-6</v>
      </c>
    </row>
    <row r="94" spans="1:5" x14ac:dyDescent="0.25">
      <c r="A94" s="156" t="s">
        <v>136</v>
      </c>
      <c r="B94" s="232">
        <v>3.3E-3</v>
      </c>
      <c r="C94" s="233">
        <f t="shared" si="0"/>
        <v>5.9400000000000002E-4</v>
      </c>
    </row>
    <row r="95" spans="1:5" x14ac:dyDescent="0.25">
      <c r="A95" s="517" t="s">
        <v>137</v>
      </c>
    </row>
    <row r="96" spans="1:5" x14ac:dyDescent="0.25">
      <c r="A96" s="517" t="s">
        <v>138</v>
      </c>
    </row>
    <row r="97" spans="1:7" x14ac:dyDescent="0.25">
      <c r="A97" s="517" t="s">
        <v>139</v>
      </c>
    </row>
    <row r="99" spans="1:7" ht="15.75" x14ac:dyDescent="0.25">
      <c r="A99" s="503" t="s">
        <v>366</v>
      </c>
      <c r="B99" s="505"/>
      <c r="C99" s="505"/>
      <c r="D99" s="505"/>
    </row>
    <row r="100" spans="1:7" ht="7.5" customHeight="1" x14ac:dyDescent="0.25"/>
    <row r="101" spans="1:7" x14ac:dyDescent="0.25">
      <c r="A101" s="510" t="s">
        <v>367</v>
      </c>
      <c r="B101" s="499"/>
      <c r="C101" s="499"/>
      <c r="D101" s="499"/>
      <c r="E101" s="511" t="s">
        <v>372</v>
      </c>
      <c r="F101" s="500"/>
      <c r="G101" s="500"/>
    </row>
    <row r="102" spans="1:7" x14ac:dyDescent="0.25">
      <c r="A102" s="591" t="s">
        <v>389</v>
      </c>
      <c r="B102" s="589"/>
      <c r="C102" s="590"/>
      <c r="D102" s="252">
        <v>5.0999999999999996</v>
      </c>
      <c r="E102" s="509" t="s">
        <v>370</v>
      </c>
    </row>
    <row r="103" spans="1:7" x14ac:dyDescent="0.25">
      <c r="A103" s="592" t="s">
        <v>196</v>
      </c>
      <c r="B103" s="589"/>
      <c r="C103" s="590"/>
      <c r="D103" s="252">
        <v>10</v>
      </c>
      <c r="E103" s="507" t="s">
        <v>369</v>
      </c>
      <c r="F103" s="506"/>
      <c r="G103" s="506"/>
    </row>
    <row r="104" spans="1:7" x14ac:dyDescent="0.25">
      <c r="A104" s="588" t="s">
        <v>197</v>
      </c>
      <c r="B104" s="589"/>
      <c r="C104" s="590"/>
      <c r="D104" s="252">
        <v>20</v>
      </c>
      <c r="E104" s="508" t="s">
        <v>368</v>
      </c>
    </row>
    <row r="105" spans="1:7" x14ac:dyDescent="0.25">
      <c r="A105" s="588" t="s">
        <v>198</v>
      </c>
      <c r="B105" s="589"/>
      <c r="C105" s="590"/>
      <c r="D105" s="252">
        <v>5.0999999999999996</v>
      </c>
      <c r="E105" s="509" t="s">
        <v>370</v>
      </c>
    </row>
    <row r="106" spans="1:7" x14ac:dyDescent="0.25">
      <c r="A106" s="588" t="s">
        <v>199</v>
      </c>
      <c r="B106" s="589"/>
      <c r="C106" s="590"/>
      <c r="D106" s="252">
        <v>15</v>
      </c>
      <c r="E106" s="509" t="s">
        <v>371</v>
      </c>
    </row>
    <row r="107" spans="1:7" x14ac:dyDescent="0.25">
      <c r="A107" s="588" t="s">
        <v>200</v>
      </c>
      <c r="B107" s="589"/>
      <c r="C107" s="590"/>
      <c r="D107" s="252">
        <v>5.0999999999999996</v>
      </c>
      <c r="E107" s="508" t="s">
        <v>370</v>
      </c>
    </row>
    <row r="108" spans="1:7" x14ac:dyDescent="0.25">
      <c r="A108" s="492" t="s">
        <v>361</v>
      </c>
      <c r="B108" s="501"/>
      <c r="C108" s="502"/>
      <c r="D108" s="252">
        <v>5.0999999999999996</v>
      </c>
      <c r="E108" s="508" t="s">
        <v>370</v>
      </c>
    </row>
    <row r="109" spans="1:7" x14ac:dyDescent="0.25">
      <c r="A109" s="588" t="s">
        <v>201</v>
      </c>
      <c r="B109" s="589"/>
      <c r="C109" s="590"/>
      <c r="D109" s="252">
        <v>5.0999999999999996</v>
      </c>
      <c r="E109" s="508" t="s">
        <v>370</v>
      </c>
    </row>
    <row r="110" spans="1:7" x14ac:dyDescent="0.25">
      <c r="A110" s="591" t="s">
        <v>373</v>
      </c>
      <c r="B110" s="589"/>
      <c r="C110" s="590"/>
      <c r="D110" s="252">
        <v>5.0999999999999996</v>
      </c>
      <c r="E110" s="508" t="s">
        <v>370</v>
      </c>
    </row>
  </sheetData>
  <mergeCells count="33">
    <mergeCell ref="A2:D2"/>
    <mergeCell ref="A23:B24"/>
    <mergeCell ref="E23:G23"/>
    <mergeCell ref="E24:G24"/>
    <mergeCell ref="A3:D3"/>
    <mergeCell ref="A10:F10"/>
    <mergeCell ref="A11:N11"/>
    <mergeCell ref="A13:E13"/>
    <mergeCell ref="A21:C21"/>
    <mergeCell ref="E22:G22"/>
    <mergeCell ref="E38:G38"/>
    <mergeCell ref="A50:A51"/>
    <mergeCell ref="B50:B51"/>
    <mergeCell ref="C50:C51"/>
    <mergeCell ref="D50:D51"/>
    <mergeCell ref="E25:G25"/>
    <mergeCell ref="A28:D28"/>
    <mergeCell ref="A35:C35"/>
    <mergeCell ref="E35:G35"/>
    <mergeCell ref="A37:C37"/>
    <mergeCell ref="A103:C103"/>
    <mergeCell ref="A104:C104"/>
    <mergeCell ref="B86:C86"/>
    <mergeCell ref="B43:C43"/>
    <mergeCell ref="B44:C44"/>
    <mergeCell ref="B45:C45"/>
    <mergeCell ref="B63:C63"/>
    <mergeCell ref="A102:C102"/>
    <mergeCell ref="A109:C109"/>
    <mergeCell ref="A110:C110"/>
    <mergeCell ref="A105:C105"/>
    <mergeCell ref="A106:C106"/>
    <mergeCell ref="A107:C10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T83"/>
  <sheetViews>
    <sheetView showGridLines="0" zoomScale="75" zoomScaleNormal="75" workbookViewId="0">
      <selection activeCell="B13" sqref="B13:C13"/>
    </sheetView>
  </sheetViews>
  <sheetFormatPr defaultRowHeight="15" x14ac:dyDescent="0.25"/>
  <cols>
    <col min="1" max="1" width="20.7109375" customWidth="1"/>
    <col min="6" max="6" width="23.42578125" customWidth="1"/>
  </cols>
  <sheetData>
    <row r="2" spans="1:6" ht="15.75" x14ac:dyDescent="0.25">
      <c r="A2" s="436" t="s">
        <v>78</v>
      </c>
      <c r="B2" s="437"/>
      <c r="C2" s="438"/>
      <c r="D2" s="438"/>
      <c r="E2" s="438"/>
      <c r="F2" s="130"/>
    </row>
    <row r="3" spans="1:6" ht="11.25" customHeight="1" x14ac:dyDescent="0.25">
      <c r="F3" s="439"/>
    </row>
    <row r="4" spans="1:6" ht="15.75" x14ac:dyDescent="0.3">
      <c r="A4" s="131" t="s">
        <v>79</v>
      </c>
      <c r="B4" s="435">
        <v>1.02</v>
      </c>
      <c r="C4" s="206" t="s">
        <v>80</v>
      </c>
      <c r="D4" s="132"/>
      <c r="E4" s="132"/>
      <c r="F4" s="133"/>
    </row>
    <row r="5" spans="1:6" ht="15.75" x14ac:dyDescent="0.3">
      <c r="A5" s="134" t="s">
        <v>81</v>
      </c>
      <c r="B5" s="435">
        <v>1.33</v>
      </c>
      <c r="C5" s="207" t="s">
        <v>82</v>
      </c>
      <c r="D5" s="135"/>
      <c r="E5" s="135"/>
      <c r="F5" s="136"/>
    </row>
    <row r="6" spans="1:6" ht="18" x14ac:dyDescent="0.35">
      <c r="A6" t="s">
        <v>191</v>
      </c>
    </row>
    <row r="8" spans="1:6" x14ac:dyDescent="0.25">
      <c r="A8" s="316" t="s">
        <v>290</v>
      </c>
    </row>
    <row r="9" spans="1:6" x14ac:dyDescent="0.25">
      <c r="A9" s="155" t="s">
        <v>312</v>
      </c>
      <c r="B9" s="632">
        <f>ROUND(B53,1)</f>
        <v>61</v>
      </c>
      <c r="C9" s="633"/>
    </row>
    <row r="10" spans="1:6" x14ac:dyDescent="0.25">
      <c r="A10" s="155" t="s">
        <v>314</v>
      </c>
      <c r="B10" s="632">
        <f>ROUND(G53,1)</f>
        <v>48.7</v>
      </c>
      <c r="C10" s="633"/>
    </row>
    <row r="11" spans="1:6" x14ac:dyDescent="0.25">
      <c r="A11" s="155" t="s">
        <v>316</v>
      </c>
      <c r="B11" s="632">
        <f>ROUND(K67,1)</f>
        <v>47.8</v>
      </c>
      <c r="C11" s="633"/>
    </row>
    <row r="12" spans="1:6" x14ac:dyDescent="0.25">
      <c r="A12" s="155" t="s">
        <v>318</v>
      </c>
      <c r="B12" s="632">
        <f>ROUND(O68,1)</f>
        <v>58.3</v>
      </c>
      <c r="C12" s="633"/>
    </row>
    <row r="13" spans="1:6" x14ac:dyDescent="0.25">
      <c r="A13" s="155" t="s">
        <v>319</v>
      </c>
      <c r="B13" s="632">
        <f>ROUND(S65,1)</f>
        <v>50.4</v>
      </c>
      <c r="C13" s="633"/>
    </row>
    <row r="14" spans="1:6" x14ac:dyDescent="0.25">
      <c r="A14" t="s">
        <v>320</v>
      </c>
    </row>
    <row r="17" spans="1:20" x14ac:dyDescent="0.25">
      <c r="A17" s="472" t="s">
        <v>301</v>
      </c>
      <c r="F17" s="472" t="s">
        <v>313</v>
      </c>
      <c r="J17" s="472" t="s">
        <v>315</v>
      </c>
      <c r="N17" s="472" t="s">
        <v>317</v>
      </c>
      <c r="R17" s="472" t="s">
        <v>321</v>
      </c>
      <c r="S17" s="489"/>
      <c r="T17" s="489"/>
    </row>
    <row r="18" spans="1:20" x14ac:dyDescent="0.25">
      <c r="A18" s="471"/>
      <c r="B18" t="s">
        <v>302</v>
      </c>
      <c r="F18" s="471"/>
      <c r="G18" t="s">
        <v>302</v>
      </c>
      <c r="J18" s="471"/>
      <c r="K18" t="s">
        <v>302</v>
      </c>
      <c r="N18" s="471"/>
      <c r="O18" t="s">
        <v>302</v>
      </c>
      <c r="R18" s="471"/>
      <c r="S18" t="s">
        <v>302</v>
      </c>
    </row>
    <row r="19" spans="1:20" x14ac:dyDescent="0.25">
      <c r="A19" s="471" t="s">
        <v>303</v>
      </c>
      <c r="B19">
        <v>58</v>
      </c>
      <c r="F19" s="471" t="s">
        <v>303</v>
      </c>
      <c r="G19">
        <v>42</v>
      </c>
      <c r="J19" s="471" t="s">
        <v>304</v>
      </c>
      <c r="K19">
        <v>44</v>
      </c>
      <c r="N19" s="471" t="s">
        <v>308</v>
      </c>
      <c r="O19">
        <v>66</v>
      </c>
      <c r="R19" s="471" t="s">
        <v>308</v>
      </c>
      <c r="S19">
        <v>53</v>
      </c>
    </row>
    <row r="20" spans="1:20" x14ac:dyDescent="0.25">
      <c r="A20" s="471" t="s">
        <v>304</v>
      </c>
      <c r="B20">
        <v>71</v>
      </c>
      <c r="F20" s="471" t="s">
        <v>308</v>
      </c>
      <c r="G20">
        <v>51</v>
      </c>
      <c r="J20" s="471" t="s">
        <v>309</v>
      </c>
      <c r="K20">
        <v>47</v>
      </c>
      <c r="N20" s="471" t="s">
        <v>308</v>
      </c>
      <c r="O20">
        <v>68</v>
      </c>
      <c r="R20" s="471" t="s">
        <v>309</v>
      </c>
      <c r="S20">
        <v>49</v>
      </c>
    </row>
    <row r="21" spans="1:20" x14ac:dyDescent="0.25">
      <c r="A21" s="471" t="s">
        <v>304</v>
      </c>
      <c r="B21">
        <v>65</v>
      </c>
      <c r="F21" s="471" t="s">
        <v>310</v>
      </c>
      <c r="G21">
        <v>49</v>
      </c>
      <c r="J21" s="471" t="s">
        <v>308</v>
      </c>
      <c r="K21">
        <v>53</v>
      </c>
      <c r="N21" s="471" t="s">
        <v>307</v>
      </c>
      <c r="O21">
        <v>49</v>
      </c>
      <c r="R21" s="471" t="s">
        <v>308</v>
      </c>
      <c r="S21">
        <v>40</v>
      </c>
    </row>
    <row r="22" spans="1:20" x14ac:dyDescent="0.25">
      <c r="A22" s="471" t="s">
        <v>305</v>
      </c>
      <c r="B22">
        <v>58</v>
      </c>
      <c r="F22" s="471" t="s">
        <v>310</v>
      </c>
      <c r="G22">
        <v>44</v>
      </c>
      <c r="J22" s="471" t="s">
        <v>304</v>
      </c>
      <c r="K22">
        <v>52</v>
      </c>
      <c r="N22" s="471" t="s">
        <v>308</v>
      </c>
      <c r="O22">
        <v>53</v>
      </c>
      <c r="R22" s="471" t="s">
        <v>305</v>
      </c>
      <c r="S22">
        <v>53</v>
      </c>
    </row>
    <row r="23" spans="1:20" x14ac:dyDescent="0.25">
      <c r="A23" s="471" t="s">
        <v>303</v>
      </c>
      <c r="B23">
        <v>59</v>
      </c>
      <c r="F23" s="471" t="s">
        <v>307</v>
      </c>
      <c r="G23">
        <v>47</v>
      </c>
      <c r="J23" s="471" t="s">
        <v>305</v>
      </c>
      <c r="K23">
        <v>58</v>
      </c>
      <c r="N23" s="471" t="s">
        <v>308</v>
      </c>
      <c r="O23">
        <v>61</v>
      </c>
      <c r="R23" s="471" t="s">
        <v>308</v>
      </c>
      <c r="S23">
        <v>55</v>
      </c>
    </row>
    <row r="24" spans="1:20" x14ac:dyDescent="0.25">
      <c r="A24" s="471" t="s">
        <v>306</v>
      </c>
      <c r="B24">
        <v>62</v>
      </c>
      <c r="F24" s="471" t="s">
        <v>305</v>
      </c>
      <c r="G24">
        <v>47</v>
      </c>
      <c r="J24" s="471" t="s">
        <v>304</v>
      </c>
      <c r="K24">
        <v>48</v>
      </c>
      <c r="N24" s="471" t="s">
        <v>307</v>
      </c>
      <c r="O24">
        <v>59</v>
      </c>
      <c r="R24" s="471" t="s">
        <v>308</v>
      </c>
      <c r="S24">
        <v>40</v>
      </c>
    </row>
    <row r="25" spans="1:20" x14ac:dyDescent="0.25">
      <c r="A25" s="471" t="s">
        <v>305</v>
      </c>
      <c r="B25">
        <v>69</v>
      </c>
      <c r="F25" s="471" t="s">
        <v>309</v>
      </c>
      <c r="G25">
        <v>50</v>
      </c>
      <c r="J25" s="471" t="s">
        <v>308</v>
      </c>
      <c r="K25">
        <v>41</v>
      </c>
      <c r="N25" s="471" t="s">
        <v>308</v>
      </c>
      <c r="O25">
        <v>54</v>
      </c>
      <c r="R25" s="471" t="s">
        <v>304</v>
      </c>
      <c r="S25">
        <v>49</v>
      </c>
    </row>
    <row r="26" spans="1:20" x14ac:dyDescent="0.25">
      <c r="A26" s="471" t="s">
        <v>304</v>
      </c>
      <c r="B26">
        <v>63</v>
      </c>
      <c r="F26" s="471" t="s">
        <v>308</v>
      </c>
      <c r="G26">
        <v>44</v>
      </c>
      <c r="J26" s="471" t="s">
        <v>308</v>
      </c>
      <c r="K26">
        <v>45</v>
      </c>
      <c r="N26" s="471" t="s">
        <v>308</v>
      </c>
      <c r="O26">
        <v>64</v>
      </c>
      <c r="R26" s="471" t="s">
        <v>305</v>
      </c>
      <c r="S26">
        <v>46</v>
      </c>
    </row>
    <row r="27" spans="1:20" x14ac:dyDescent="0.25">
      <c r="A27" s="471" t="s">
        <v>304</v>
      </c>
      <c r="B27">
        <v>81</v>
      </c>
      <c r="F27" s="471" t="s">
        <v>308</v>
      </c>
      <c r="G27">
        <v>44</v>
      </c>
      <c r="J27" s="471" t="s">
        <v>304</v>
      </c>
      <c r="K27">
        <v>48</v>
      </c>
      <c r="N27" s="471" t="s">
        <v>307</v>
      </c>
      <c r="O27">
        <v>71</v>
      </c>
      <c r="R27" s="471" t="s">
        <v>308</v>
      </c>
      <c r="S27">
        <v>61</v>
      </c>
    </row>
    <row r="28" spans="1:20" x14ac:dyDescent="0.25">
      <c r="A28" s="471" t="s">
        <v>305</v>
      </c>
      <c r="B28">
        <v>69</v>
      </c>
      <c r="F28" s="471" t="s">
        <v>308</v>
      </c>
      <c r="G28">
        <v>54</v>
      </c>
      <c r="J28" s="471" t="s">
        <v>309</v>
      </c>
      <c r="K28">
        <v>48</v>
      </c>
      <c r="N28" s="471" t="s">
        <v>308</v>
      </c>
      <c r="O28">
        <v>64</v>
      </c>
      <c r="R28" s="471" t="s">
        <v>305</v>
      </c>
      <c r="S28">
        <v>41</v>
      </c>
    </row>
    <row r="29" spans="1:20" x14ac:dyDescent="0.25">
      <c r="A29" s="471" t="s">
        <v>304</v>
      </c>
      <c r="B29">
        <v>54</v>
      </c>
      <c r="F29" s="471" t="s">
        <v>305</v>
      </c>
      <c r="G29">
        <v>54</v>
      </c>
      <c r="J29" s="471" t="s">
        <v>309</v>
      </c>
      <c r="K29">
        <v>53</v>
      </c>
      <c r="N29" s="471" t="s">
        <v>308</v>
      </c>
      <c r="O29">
        <v>66</v>
      </c>
      <c r="R29" s="471" t="s">
        <v>305</v>
      </c>
      <c r="S29">
        <v>56</v>
      </c>
    </row>
    <row r="30" spans="1:20" x14ac:dyDescent="0.25">
      <c r="A30" s="471" t="s">
        <v>305</v>
      </c>
      <c r="B30">
        <v>63</v>
      </c>
      <c r="F30" s="471" t="s">
        <v>305</v>
      </c>
      <c r="G30">
        <v>53</v>
      </c>
      <c r="J30" s="471" t="s">
        <v>303</v>
      </c>
      <c r="K30">
        <v>53</v>
      </c>
      <c r="N30" s="471" t="s">
        <v>305</v>
      </c>
      <c r="O30">
        <v>64</v>
      </c>
      <c r="R30" s="471" t="s">
        <v>308</v>
      </c>
      <c r="S30">
        <v>52</v>
      </c>
    </row>
    <row r="31" spans="1:20" x14ac:dyDescent="0.25">
      <c r="A31" s="471" t="s">
        <v>305</v>
      </c>
      <c r="B31">
        <v>63</v>
      </c>
      <c r="F31" s="471" t="s">
        <v>304</v>
      </c>
      <c r="G31">
        <v>51</v>
      </c>
      <c r="J31" s="471" t="s">
        <v>309</v>
      </c>
      <c r="K31">
        <v>45</v>
      </c>
      <c r="N31" s="471" t="s">
        <v>308</v>
      </c>
      <c r="O31">
        <v>56</v>
      </c>
      <c r="R31" s="471" t="s">
        <v>308</v>
      </c>
      <c r="S31">
        <v>65</v>
      </c>
    </row>
    <row r="32" spans="1:20" x14ac:dyDescent="0.25">
      <c r="A32" s="471" t="s">
        <v>307</v>
      </c>
      <c r="B32">
        <v>55</v>
      </c>
      <c r="F32" s="471" t="s">
        <v>304</v>
      </c>
      <c r="G32">
        <v>47</v>
      </c>
      <c r="J32" s="471" t="s">
        <v>308</v>
      </c>
      <c r="K32">
        <v>53</v>
      </c>
      <c r="N32" s="471" t="s">
        <v>308</v>
      </c>
      <c r="O32">
        <v>66</v>
      </c>
      <c r="R32" s="471" t="s">
        <v>304</v>
      </c>
      <c r="S32">
        <v>55</v>
      </c>
    </row>
    <row r="33" spans="1:19" x14ac:dyDescent="0.25">
      <c r="A33" s="471" t="s">
        <v>307</v>
      </c>
      <c r="B33">
        <v>61</v>
      </c>
      <c r="F33" s="471" t="s">
        <v>304</v>
      </c>
      <c r="G33">
        <v>61</v>
      </c>
      <c r="J33" s="471" t="s">
        <v>305</v>
      </c>
      <c r="K33">
        <v>52</v>
      </c>
      <c r="N33" s="471" t="s">
        <v>308</v>
      </c>
      <c r="O33">
        <v>64</v>
      </c>
      <c r="R33" s="471" t="s">
        <v>304</v>
      </c>
      <c r="S33">
        <v>43</v>
      </c>
    </row>
    <row r="34" spans="1:19" x14ac:dyDescent="0.25">
      <c r="A34" s="471" t="s">
        <v>308</v>
      </c>
      <c r="B34">
        <v>67</v>
      </c>
      <c r="F34" s="471" t="s">
        <v>308</v>
      </c>
      <c r="G34">
        <v>49</v>
      </c>
      <c r="J34" s="471" t="s">
        <v>308</v>
      </c>
      <c r="K34">
        <v>41</v>
      </c>
      <c r="N34" s="471" t="s">
        <v>308</v>
      </c>
      <c r="O34">
        <v>58</v>
      </c>
      <c r="R34" s="471" t="s">
        <v>305</v>
      </c>
      <c r="S34">
        <v>46</v>
      </c>
    </row>
    <row r="35" spans="1:19" x14ac:dyDescent="0.25">
      <c r="A35" s="471" t="s">
        <v>308</v>
      </c>
      <c r="B35">
        <v>59</v>
      </c>
      <c r="F35" s="471" t="s">
        <v>308</v>
      </c>
      <c r="G35">
        <v>46</v>
      </c>
      <c r="J35" s="471" t="s">
        <v>305</v>
      </c>
      <c r="K35">
        <v>43</v>
      </c>
      <c r="N35" s="471" t="s">
        <v>308</v>
      </c>
      <c r="O35">
        <v>56</v>
      </c>
      <c r="R35" s="471" t="s">
        <v>303</v>
      </c>
      <c r="S35">
        <v>44</v>
      </c>
    </row>
    <row r="36" spans="1:19" x14ac:dyDescent="0.25">
      <c r="A36" s="471" t="s">
        <v>305</v>
      </c>
      <c r="B36">
        <v>56</v>
      </c>
      <c r="F36" s="471" t="s">
        <v>305</v>
      </c>
      <c r="G36">
        <v>43</v>
      </c>
      <c r="J36" s="471" t="s">
        <v>305</v>
      </c>
      <c r="K36">
        <v>48</v>
      </c>
      <c r="N36" s="471" t="s">
        <v>308</v>
      </c>
      <c r="O36">
        <v>59</v>
      </c>
      <c r="R36" s="471" t="s">
        <v>305</v>
      </c>
      <c r="S36">
        <v>43</v>
      </c>
    </row>
    <row r="37" spans="1:19" x14ac:dyDescent="0.25">
      <c r="A37" s="471" t="s">
        <v>304</v>
      </c>
      <c r="B37">
        <v>54</v>
      </c>
      <c r="F37" s="471" t="s">
        <v>304</v>
      </c>
      <c r="G37">
        <v>50</v>
      </c>
      <c r="J37" s="471" t="s">
        <v>305</v>
      </c>
      <c r="K37">
        <v>45</v>
      </c>
      <c r="N37" s="471" t="s">
        <v>308</v>
      </c>
      <c r="O37">
        <v>55</v>
      </c>
      <c r="R37" s="471" t="s">
        <v>304</v>
      </c>
      <c r="S37">
        <v>44</v>
      </c>
    </row>
    <row r="38" spans="1:19" x14ac:dyDescent="0.25">
      <c r="A38" s="471" t="s">
        <v>305</v>
      </c>
      <c r="B38">
        <v>66</v>
      </c>
      <c r="F38" s="471" t="s">
        <v>310</v>
      </c>
      <c r="G38">
        <v>44</v>
      </c>
      <c r="J38" s="471" t="s">
        <v>308</v>
      </c>
      <c r="K38">
        <v>42</v>
      </c>
      <c r="N38" s="471" t="s">
        <v>308</v>
      </c>
      <c r="O38">
        <v>68</v>
      </c>
      <c r="R38" s="471" t="s">
        <v>305</v>
      </c>
      <c r="S38">
        <v>54</v>
      </c>
    </row>
    <row r="39" spans="1:19" x14ac:dyDescent="0.25">
      <c r="A39" s="471" t="s">
        <v>309</v>
      </c>
      <c r="B39">
        <v>48</v>
      </c>
      <c r="F39" s="471" t="s">
        <v>309</v>
      </c>
      <c r="G39">
        <v>51</v>
      </c>
      <c r="J39" s="471" t="s">
        <v>309</v>
      </c>
      <c r="K39">
        <v>55</v>
      </c>
      <c r="N39" s="471" t="s">
        <v>308</v>
      </c>
      <c r="O39">
        <v>64</v>
      </c>
      <c r="R39" s="471" t="s">
        <v>303</v>
      </c>
      <c r="S39">
        <v>54</v>
      </c>
    </row>
    <row r="40" spans="1:19" x14ac:dyDescent="0.25">
      <c r="A40" s="471" t="s">
        <v>307</v>
      </c>
      <c r="B40">
        <v>55</v>
      </c>
      <c r="F40" s="471" t="s">
        <v>304</v>
      </c>
      <c r="G40">
        <v>46</v>
      </c>
      <c r="J40" s="471" t="s">
        <v>304</v>
      </c>
      <c r="K40">
        <v>42</v>
      </c>
      <c r="N40" s="471" t="s">
        <v>308</v>
      </c>
      <c r="O40">
        <v>55</v>
      </c>
      <c r="R40" s="471" t="s">
        <v>305</v>
      </c>
      <c r="S40">
        <v>69</v>
      </c>
    </row>
    <row r="41" spans="1:19" x14ac:dyDescent="0.25">
      <c r="A41" s="471" t="s">
        <v>305</v>
      </c>
      <c r="B41">
        <v>67</v>
      </c>
      <c r="F41" s="471" t="s">
        <v>308</v>
      </c>
      <c r="G41">
        <v>54</v>
      </c>
      <c r="J41" s="471" t="s">
        <v>304</v>
      </c>
      <c r="K41">
        <v>42</v>
      </c>
      <c r="N41" s="471" t="s">
        <v>308</v>
      </c>
      <c r="O41">
        <v>62</v>
      </c>
      <c r="R41" s="471" t="s">
        <v>308</v>
      </c>
      <c r="S41">
        <v>62</v>
      </c>
    </row>
    <row r="42" spans="1:19" x14ac:dyDescent="0.25">
      <c r="A42" s="471" t="s">
        <v>304</v>
      </c>
      <c r="B42">
        <v>50</v>
      </c>
      <c r="F42" s="471" t="s">
        <v>308</v>
      </c>
      <c r="G42">
        <v>47</v>
      </c>
      <c r="J42" s="471" t="s">
        <v>309</v>
      </c>
      <c r="K42">
        <v>62</v>
      </c>
      <c r="N42" s="471" t="s">
        <v>305</v>
      </c>
      <c r="O42">
        <v>50</v>
      </c>
      <c r="R42" s="471" t="s">
        <v>304</v>
      </c>
      <c r="S42">
        <v>49</v>
      </c>
    </row>
    <row r="43" spans="1:19" x14ac:dyDescent="0.25">
      <c r="A43" s="471" t="s">
        <v>309</v>
      </c>
      <c r="B43">
        <v>55</v>
      </c>
      <c r="F43" s="471" t="s">
        <v>308</v>
      </c>
      <c r="G43">
        <v>49</v>
      </c>
      <c r="J43" s="471" t="s">
        <v>304</v>
      </c>
      <c r="K43">
        <v>44</v>
      </c>
      <c r="N43" s="471" t="s">
        <v>305</v>
      </c>
      <c r="O43">
        <v>77</v>
      </c>
      <c r="R43" s="471" t="s">
        <v>308</v>
      </c>
      <c r="S43">
        <v>46</v>
      </c>
    </row>
    <row r="44" spans="1:19" x14ac:dyDescent="0.25">
      <c r="A44" s="471" t="s">
        <v>310</v>
      </c>
      <c r="B44">
        <v>49</v>
      </c>
      <c r="F44" s="471" t="s">
        <v>307</v>
      </c>
      <c r="G44">
        <v>58</v>
      </c>
      <c r="J44" s="471" t="s">
        <v>308</v>
      </c>
      <c r="K44">
        <v>40</v>
      </c>
      <c r="N44" s="471" t="s">
        <v>308</v>
      </c>
      <c r="O44">
        <v>63</v>
      </c>
      <c r="R44" s="471" t="s">
        <v>303</v>
      </c>
      <c r="S44">
        <v>49</v>
      </c>
    </row>
    <row r="45" spans="1:19" x14ac:dyDescent="0.25">
      <c r="A45" s="471" t="s">
        <v>308</v>
      </c>
      <c r="B45">
        <v>58</v>
      </c>
      <c r="F45" s="471" t="s">
        <v>307</v>
      </c>
      <c r="G45">
        <v>51</v>
      </c>
      <c r="J45" s="471" t="s">
        <v>304</v>
      </c>
      <c r="K45">
        <v>50</v>
      </c>
      <c r="N45" s="471" t="s">
        <v>308</v>
      </c>
      <c r="O45">
        <v>58</v>
      </c>
      <c r="R45" s="471" t="s">
        <v>304</v>
      </c>
      <c r="S45">
        <v>59</v>
      </c>
    </row>
    <row r="46" spans="1:19" x14ac:dyDescent="0.25">
      <c r="A46" s="471" t="s">
        <v>305</v>
      </c>
      <c r="B46">
        <v>53</v>
      </c>
      <c r="F46" s="471" t="s">
        <v>309</v>
      </c>
      <c r="G46">
        <v>59</v>
      </c>
      <c r="J46" s="471" t="s">
        <v>305</v>
      </c>
      <c r="K46">
        <v>38</v>
      </c>
      <c r="N46" s="471" t="s">
        <v>308</v>
      </c>
      <c r="O46">
        <v>51</v>
      </c>
      <c r="R46" s="471" t="s">
        <v>304</v>
      </c>
      <c r="S46">
        <v>49</v>
      </c>
    </row>
    <row r="47" spans="1:19" x14ac:dyDescent="0.25">
      <c r="A47" s="471" t="s">
        <v>308</v>
      </c>
      <c r="B47">
        <v>63</v>
      </c>
      <c r="F47" s="471" t="s">
        <v>305</v>
      </c>
      <c r="G47">
        <v>44</v>
      </c>
      <c r="J47" s="471" t="s">
        <v>308</v>
      </c>
      <c r="K47">
        <v>46</v>
      </c>
      <c r="N47" s="471" t="s">
        <v>308</v>
      </c>
      <c r="O47">
        <v>60</v>
      </c>
      <c r="R47" s="471" t="s">
        <v>308</v>
      </c>
      <c r="S47">
        <v>50</v>
      </c>
    </row>
    <row r="48" spans="1:19" x14ac:dyDescent="0.25">
      <c r="A48" s="471" t="s">
        <v>308</v>
      </c>
      <c r="B48">
        <v>63</v>
      </c>
      <c r="F48" s="471" t="s">
        <v>310</v>
      </c>
      <c r="G48">
        <v>48</v>
      </c>
      <c r="J48" s="471" t="s">
        <v>304</v>
      </c>
      <c r="K48">
        <v>45</v>
      </c>
      <c r="N48" s="471" t="s">
        <v>308</v>
      </c>
      <c r="O48">
        <v>84</v>
      </c>
      <c r="R48" s="471" t="s">
        <v>303</v>
      </c>
      <c r="S48">
        <v>45</v>
      </c>
    </row>
    <row r="49" spans="1:19" x14ac:dyDescent="0.25">
      <c r="A49" s="471" t="s">
        <v>304</v>
      </c>
      <c r="B49">
        <v>58</v>
      </c>
      <c r="F49" s="471" t="s">
        <v>308</v>
      </c>
      <c r="G49">
        <v>42</v>
      </c>
      <c r="J49" s="471" t="s">
        <v>308</v>
      </c>
      <c r="K49">
        <v>50</v>
      </c>
      <c r="N49" s="471" t="s">
        <v>305</v>
      </c>
      <c r="O49">
        <v>53</v>
      </c>
      <c r="R49" s="471" t="s">
        <v>308</v>
      </c>
      <c r="S49">
        <v>60</v>
      </c>
    </row>
    <row r="50" spans="1:19" x14ac:dyDescent="0.25">
      <c r="A50" s="471" t="s">
        <v>310</v>
      </c>
      <c r="B50">
        <v>68</v>
      </c>
      <c r="F50" s="471" t="s">
        <v>308</v>
      </c>
      <c r="G50">
        <v>44</v>
      </c>
      <c r="J50" s="471" t="s">
        <v>308</v>
      </c>
      <c r="K50">
        <v>49</v>
      </c>
      <c r="N50" s="471" t="s">
        <v>308</v>
      </c>
      <c r="O50">
        <v>52</v>
      </c>
      <c r="R50" s="471" t="s">
        <v>305</v>
      </c>
      <c r="S50">
        <v>46</v>
      </c>
    </row>
    <row r="51" spans="1:19" x14ac:dyDescent="0.25">
      <c r="A51" s="471" t="s">
        <v>304</v>
      </c>
      <c r="B51">
        <v>69</v>
      </c>
      <c r="F51" s="471" t="s">
        <v>307</v>
      </c>
      <c r="G51">
        <v>43</v>
      </c>
      <c r="J51" s="471" t="s">
        <v>309</v>
      </c>
      <c r="K51">
        <v>46</v>
      </c>
      <c r="N51" s="471" t="s">
        <v>308</v>
      </c>
      <c r="O51">
        <v>52</v>
      </c>
      <c r="R51" s="471" t="s">
        <v>303</v>
      </c>
      <c r="S51">
        <v>49</v>
      </c>
    </row>
    <row r="52" spans="1:19" x14ac:dyDescent="0.25">
      <c r="A52" s="471" t="s">
        <v>308</v>
      </c>
      <c r="B52">
        <v>64</v>
      </c>
      <c r="J52" s="471" t="s">
        <v>309</v>
      </c>
      <c r="K52">
        <v>52</v>
      </c>
      <c r="N52" s="471" t="s">
        <v>305</v>
      </c>
      <c r="O52">
        <v>53</v>
      </c>
      <c r="R52" s="471" t="s">
        <v>308</v>
      </c>
      <c r="S52">
        <v>42</v>
      </c>
    </row>
    <row r="53" spans="1:19" x14ac:dyDescent="0.25">
      <c r="A53" s="471" t="s">
        <v>311</v>
      </c>
      <c r="B53" s="490">
        <f>AVERAGE(B19:B52)</f>
        <v>60.970588235294116</v>
      </c>
      <c r="F53" s="471" t="s">
        <v>311</v>
      </c>
      <c r="G53" s="490">
        <f>AVERAGE(G19:G51)</f>
        <v>48.666666666666664</v>
      </c>
      <c r="J53" s="471" t="s">
        <v>304</v>
      </c>
      <c r="K53">
        <v>55</v>
      </c>
      <c r="N53" s="471" t="s">
        <v>308</v>
      </c>
      <c r="O53">
        <v>46</v>
      </c>
      <c r="R53" s="471" t="s">
        <v>308</v>
      </c>
      <c r="S53">
        <v>54</v>
      </c>
    </row>
    <row r="54" spans="1:19" x14ac:dyDescent="0.25">
      <c r="J54" s="471" t="s">
        <v>309</v>
      </c>
      <c r="K54">
        <v>46</v>
      </c>
      <c r="N54" s="471" t="s">
        <v>305</v>
      </c>
      <c r="O54">
        <v>58</v>
      </c>
      <c r="R54" s="471" t="s">
        <v>307</v>
      </c>
      <c r="S54">
        <v>46</v>
      </c>
    </row>
    <row r="55" spans="1:19" x14ac:dyDescent="0.25">
      <c r="J55" s="471" t="s">
        <v>308</v>
      </c>
      <c r="K55">
        <v>51</v>
      </c>
      <c r="N55" s="471" t="s">
        <v>305</v>
      </c>
      <c r="O55">
        <v>52</v>
      </c>
      <c r="R55" s="471" t="s">
        <v>308</v>
      </c>
      <c r="S55">
        <v>49</v>
      </c>
    </row>
    <row r="56" spans="1:19" x14ac:dyDescent="0.25">
      <c r="J56" s="471" t="s">
        <v>308</v>
      </c>
      <c r="K56">
        <v>46</v>
      </c>
      <c r="N56" s="471" t="s">
        <v>308</v>
      </c>
      <c r="O56">
        <v>53</v>
      </c>
      <c r="R56" s="471" t="s">
        <v>303</v>
      </c>
      <c r="S56">
        <v>44</v>
      </c>
    </row>
    <row r="57" spans="1:19" x14ac:dyDescent="0.25">
      <c r="J57" s="471" t="s">
        <v>308</v>
      </c>
      <c r="K57">
        <v>46</v>
      </c>
      <c r="N57" s="471" t="s">
        <v>308</v>
      </c>
      <c r="O57">
        <v>48</v>
      </c>
      <c r="R57" s="471" t="s">
        <v>308</v>
      </c>
      <c r="S57">
        <v>65</v>
      </c>
    </row>
    <row r="58" spans="1:19" x14ac:dyDescent="0.25">
      <c r="J58" s="471" t="s">
        <v>308</v>
      </c>
      <c r="K58">
        <v>44</v>
      </c>
      <c r="N58" s="471" t="s">
        <v>308</v>
      </c>
      <c r="O58">
        <v>58</v>
      </c>
      <c r="R58" s="471" t="s">
        <v>307</v>
      </c>
      <c r="S58">
        <v>47</v>
      </c>
    </row>
    <row r="59" spans="1:19" x14ac:dyDescent="0.25">
      <c r="J59" s="471" t="s">
        <v>308</v>
      </c>
      <c r="K59">
        <v>44</v>
      </c>
      <c r="N59" s="471" t="s">
        <v>308</v>
      </c>
      <c r="O59">
        <v>53</v>
      </c>
      <c r="R59" s="471" t="s">
        <v>303</v>
      </c>
      <c r="S59">
        <v>49</v>
      </c>
    </row>
    <row r="60" spans="1:19" x14ac:dyDescent="0.25">
      <c r="J60" s="471" t="s">
        <v>308</v>
      </c>
      <c r="K60">
        <v>52</v>
      </c>
      <c r="N60" s="471" t="s">
        <v>308</v>
      </c>
      <c r="O60">
        <v>47</v>
      </c>
      <c r="R60" s="471" t="s">
        <v>304</v>
      </c>
      <c r="S60">
        <v>51</v>
      </c>
    </row>
    <row r="61" spans="1:19" x14ac:dyDescent="0.25">
      <c r="J61" s="471" t="s">
        <v>308</v>
      </c>
      <c r="K61">
        <v>54</v>
      </c>
      <c r="N61" s="471" t="s">
        <v>305</v>
      </c>
      <c r="O61">
        <v>58</v>
      </c>
      <c r="R61" s="471" t="s">
        <v>303</v>
      </c>
      <c r="S61">
        <v>54</v>
      </c>
    </row>
    <row r="62" spans="1:19" x14ac:dyDescent="0.25">
      <c r="J62" s="471" t="s">
        <v>309</v>
      </c>
      <c r="K62">
        <v>45</v>
      </c>
      <c r="N62" s="471" t="s">
        <v>308</v>
      </c>
      <c r="O62">
        <v>44</v>
      </c>
      <c r="R62" s="471" t="s">
        <v>308</v>
      </c>
      <c r="S62">
        <v>43</v>
      </c>
    </row>
    <row r="63" spans="1:19" x14ac:dyDescent="0.25">
      <c r="J63" s="471" t="s">
        <v>305</v>
      </c>
      <c r="K63">
        <v>50</v>
      </c>
      <c r="N63" s="471" t="s">
        <v>308</v>
      </c>
      <c r="O63">
        <v>74</v>
      </c>
      <c r="R63" s="471" t="s">
        <v>308</v>
      </c>
      <c r="S63">
        <v>56</v>
      </c>
    </row>
    <row r="64" spans="1:19" x14ac:dyDescent="0.25">
      <c r="J64" s="471" t="s">
        <v>303</v>
      </c>
      <c r="K64">
        <v>44</v>
      </c>
      <c r="N64" s="471" t="s">
        <v>308</v>
      </c>
      <c r="O64">
        <v>52</v>
      </c>
      <c r="R64" s="471" t="s">
        <v>303</v>
      </c>
      <c r="S64">
        <v>43</v>
      </c>
    </row>
    <row r="65" spans="2:19" x14ac:dyDescent="0.25">
      <c r="J65" s="471" t="s">
        <v>307</v>
      </c>
      <c r="K65">
        <v>52</v>
      </c>
      <c r="N65" s="471" t="s">
        <v>310</v>
      </c>
      <c r="O65">
        <v>52</v>
      </c>
      <c r="R65" s="471" t="s">
        <v>311</v>
      </c>
      <c r="S65" s="490">
        <f>AVERAGE(S19:S64)</f>
        <v>50.413043478260867</v>
      </c>
    </row>
    <row r="66" spans="2:19" x14ac:dyDescent="0.25">
      <c r="J66" s="471" t="s">
        <v>308</v>
      </c>
      <c r="K66">
        <v>46</v>
      </c>
      <c r="N66" s="471" t="s">
        <v>308</v>
      </c>
      <c r="O66">
        <v>58</v>
      </c>
    </row>
    <row r="67" spans="2:19" x14ac:dyDescent="0.25">
      <c r="J67" s="471" t="s">
        <v>311</v>
      </c>
      <c r="K67" s="490">
        <f>AVERAGE(K19:K66)</f>
        <v>47.8125</v>
      </c>
      <c r="N67" s="471" t="s">
        <v>308</v>
      </c>
      <c r="O67">
        <v>50</v>
      </c>
    </row>
    <row r="68" spans="2:19" x14ac:dyDescent="0.25">
      <c r="N68" s="471" t="s">
        <v>311</v>
      </c>
      <c r="O68" s="490">
        <f>AVERAGE(O19:O67)</f>
        <v>58.326530612244895</v>
      </c>
    </row>
    <row r="72" spans="2:19" ht="15.75" x14ac:dyDescent="0.25">
      <c r="B72" s="503" t="s">
        <v>365</v>
      </c>
      <c r="C72" s="504"/>
      <c r="D72" s="504"/>
      <c r="E72" s="505"/>
    </row>
    <row r="73" spans="2:19" ht="5.25" customHeight="1" x14ac:dyDescent="0.25"/>
    <row r="74" spans="2:19" ht="30.75" customHeight="1" x14ac:dyDescent="0.25">
      <c r="B74" s="634" t="s">
        <v>194</v>
      </c>
      <c r="C74" s="635"/>
      <c r="D74" s="635"/>
      <c r="E74" s="635"/>
      <c r="F74" s="636"/>
      <c r="G74" s="636"/>
      <c r="H74" s="636"/>
    </row>
    <row r="75" spans="2:19" x14ac:dyDescent="0.25">
      <c r="B75" s="592" t="s">
        <v>196</v>
      </c>
      <c r="C75" s="589"/>
      <c r="D75" s="590"/>
      <c r="E75" s="252">
        <v>60</v>
      </c>
      <c r="F75" s="637"/>
      <c r="G75" s="638"/>
      <c r="H75" s="638"/>
    </row>
    <row r="76" spans="2:19" ht="15" customHeight="1" x14ac:dyDescent="0.25">
      <c r="B76" s="592" t="s">
        <v>390</v>
      </c>
      <c r="C76" s="589"/>
      <c r="D76" s="590"/>
      <c r="E76" s="252">
        <v>45</v>
      </c>
    </row>
    <row r="77" spans="2:19" x14ac:dyDescent="0.25">
      <c r="B77" s="588" t="s">
        <v>197</v>
      </c>
      <c r="C77" s="589"/>
      <c r="D77" s="590"/>
      <c r="E77" s="252">
        <v>90</v>
      </c>
    </row>
    <row r="78" spans="2:19" x14ac:dyDescent="0.25">
      <c r="B78" s="588" t="s">
        <v>198</v>
      </c>
      <c r="C78" s="589"/>
      <c r="D78" s="590"/>
      <c r="E78" s="252">
        <v>90</v>
      </c>
    </row>
    <row r="79" spans="2:19" x14ac:dyDescent="0.25">
      <c r="B79" s="588" t="s">
        <v>199</v>
      </c>
      <c r="C79" s="589"/>
      <c r="D79" s="590"/>
      <c r="E79" s="252">
        <v>90</v>
      </c>
    </row>
    <row r="80" spans="2:19" x14ac:dyDescent="0.25">
      <c r="B80" s="588" t="s">
        <v>200</v>
      </c>
      <c r="C80" s="589"/>
      <c r="D80" s="590"/>
      <c r="E80" s="252">
        <v>85</v>
      </c>
    </row>
    <row r="81" spans="2:8" x14ac:dyDescent="0.25">
      <c r="B81" s="492" t="s">
        <v>361</v>
      </c>
      <c r="C81" s="501"/>
      <c r="D81" s="502"/>
      <c r="E81" s="252">
        <v>60</v>
      </c>
    </row>
    <row r="82" spans="2:8" x14ac:dyDescent="0.25">
      <c r="B82" s="588" t="s">
        <v>201</v>
      </c>
      <c r="C82" s="589"/>
      <c r="D82" s="590"/>
      <c r="E82" s="252">
        <v>90</v>
      </c>
    </row>
    <row r="83" spans="2:8" x14ac:dyDescent="0.25">
      <c r="B83" s="536" t="s">
        <v>195</v>
      </c>
      <c r="C83" s="45"/>
      <c r="D83" s="45"/>
      <c r="E83" s="45"/>
      <c r="F83" s="2"/>
      <c r="G83" s="2"/>
      <c r="H83" s="2"/>
    </row>
  </sheetData>
  <sheetProtection selectLockedCells="1"/>
  <mergeCells count="14">
    <mergeCell ref="B78:D78"/>
    <mergeCell ref="B79:D79"/>
    <mergeCell ref="B80:D80"/>
    <mergeCell ref="B82:D82"/>
    <mergeCell ref="B9:C9"/>
    <mergeCell ref="B10:C10"/>
    <mergeCell ref="B11:C11"/>
    <mergeCell ref="B12:C12"/>
    <mergeCell ref="B13:C13"/>
    <mergeCell ref="B74:H74"/>
    <mergeCell ref="B77:D77"/>
    <mergeCell ref="F75:H75"/>
    <mergeCell ref="B75:D75"/>
    <mergeCell ref="B76:D7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I13"/>
  <sheetViews>
    <sheetView showGridLines="0" zoomScale="75" zoomScaleNormal="75" workbookViewId="0">
      <selection activeCell="E22" sqref="E22"/>
    </sheetView>
  </sheetViews>
  <sheetFormatPr defaultRowHeight="15" x14ac:dyDescent="0.25"/>
  <cols>
    <col min="1" max="1" width="27.42578125" customWidth="1"/>
    <col min="2" max="2" width="10.5703125" customWidth="1"/>
    <col min="3" max="3" width="10.42578125" customWidth="1"/>
    <col min="4" max="4" width="10.5703125" customWidth="1"/>
    <col min="5" max="5" width="10.7109375" customWidth="1"/>
    <col min="6" max="6" width="11.42578125" customWidth="1"/>
    <col min="7" max="7" width="11.5703125" customWidth="1"/>
    <col min="8" max="8" width="11.28515625" customWidth="1"/>
    <col min="9" max="9" width="10.7109375" customWidth="1"/>
  </cols>
  <sheetData>
    <row r="2" spans="1:9" ht="15.75" x14ac:dyDescent="0.25">
      <c r="A2" s="640" t="s">
        <v>89</v>
      </c>
      <c r="B2" s="640"/>
      <c r="C2" s="640"/>
      <c r="D2" s="640"/>
      <c r="E2" s="115"/>
      <c r="F2" s="115"/>
      <c r="G2" s="115"/>
      <c r="H2" s="115"/>
      <c r="I2" s="115"/>
    </row>
    <row r="3" spans="1:9" x14ac:dyDescent="0.25">
      <c r="A3" s="641" t="s">
        <v>90</v>
      </c>
      <c r="B3" s="641"/>
      <c r="C3" s="641"/>
      <c r="D3" s="641"/>
      <c r="E3" s="641"/>
      <c r="F3" s="641"/>
      <c r="G3" s="641"/>
      <c r="H3" s="641"/>
      <c r="I3" s="641"/>
    </row>
    <row r="4" spans="1:9" x14ac:dyDescent="0.25">
      <c r="A4" s="642" t="s">
        <v>91</v>
      </c>
      <c r="B4" s="643" t="s">
        <v>92</v>
      </c>
      <c r="C4" s="643"/>
      <c r="D4" s="644" t="s">
        <v>93</v>
      </c>
      <c r="E4" s="644"/>
      <c r="F4" s="645" t="s">
        <v>94</v>
      </c>
      <c r="G4" s="644"/>
      <c r="H4" s="643" t="s">
        <v>95</v>
      </c>
      <c r="I4" s="643"/>
    </row>
    <row r="5" spans="1:9" x14ac:dyDescent="0.25">
      <c r="A5" s="642"/>
      <c r="B5" s="116" t="s">
        <v>96</v>
      </c>
      <c r="C5" s="116" t="s">
        <v>97</v>
      </c>
      <c r="D5" s="116" t="s">
        <v>96</v>
      </c>
      <c r="E5" s="116" t="s">
        <v>97</v>
      </c>
      <c r="F5" s="116" t="s">
        <v>96</v>
      </c>
      <c r="G5" s="116" t="s">
        <v>97</v>
      </c>
      <c r="H5" s="116" t="s">
        <v>96</v>
      </c>
      <c r="I5" s="116" t="s">
        <v>97</v>
      </c>
    </row>
    <row r="6" spans="1:9" x14ac:dyDescent="0.25">
      <c r="A6" s="117" t="s">
        <v>98</v>
      </c>
      <c r="B6" s="208">
        <v>4.4999999999999997E-3</v>
      </c>
      <c r="C6" s="118">
        <f>B6*1000/453.6</f>
        <v>9.9206349206349201E-3</v>
      </c>
      <c r="D6" s="208">
        <v>2.5000000000000001E-3</v>
      </c>
      <c r="E6" s="118">
        <f>D6*1000/453.6</f>
        <v>5.5114638447971778E-3</v>
      </c>
      <c r="F6" s="208">
        <v>8.3999999999999992E-6</v>
      </c>
      <c r="G6" s="118">
        <f>F6*1000/453.6</f>
        <v>1.8518518518518515E-5</v>
      </c>
      <c r="H6" s="208">
        <v>9.7999999999999997E-5</v>
      </c>
      <c r="I6" s="118">
        <f>H6*1000/453.6</f>
        <v>2.1604938271604937E-4</v>
      </c>
    </row>
    <row r="7" spans="1:9" x14ac:dyDescent="0.25">
      <c r="A7" s="117" t="s">
        <v>99</v>
      </c>
      <c r="B7" s="208">
        <v>2.3999999999999998E-3</v>
      </c>
      <c r="C7" s="118">
        <f t="shared" ref="C7:C11" si="0">B7*1000/453.6</f>
        <v>5.2910052910052907E-3</v>
      </c>
      <c r="D7" s="208">
        <v>1.2999999999999999E-2</v>
      </c>
      <c r="E7" s="118">
        <f t="shared" ref="E7:E11" si="1">D7*1000/453.6</f>
        <v>2.8659611992945325E-2</v>
      </c>
      <c r="F7" s="208">
        <v>3.1999999999999999E-5</v>
      </c>
      <c r="G7" s="118">
        <f t="shared" ref="G7:G11" si="2">F7*1000/453.6</f>
        <v>7.0546737213403874E-5</v>
      </c>
      <c r="H7" s="208">
        <v>2.4000000000000001E-5</v>
      </c>
      <c r="I7" s="118">
        <f t="shared" ref="I7:I11" si="3">H7*1000/453.6</f>
        <v>5.2910052910052905E-5</v>
      </c>
    </row>
    <row r="8" spans="1:9" x14ac:dyDescent="0.25">
      <c r="A8" s="117" t="s">
        <v>100</v>
      </c>
      <c r="B8" s="208">
        <v>8.8000000000000005E-3</v>
      </c>
      <c r="C8" s="118">
        <f t="shared" si="0"/>
        <v>1.9400352733686066E-2</v>
      </c>
      <c r="D8" s="208">
        <v>7.4999999999999997E-3</v>
      </c>
      <c r="E8" s="118">
        <f t="shared" si="1"/>
        <v>1.6534391534391533E-2</v>
      </c>
      <c r="F8" s="208">
        <v>3.1999999999999999E-5</v>
      </c>
      <c r="G8" s="118">
        <f t="shared" si="2"/>
        <v>7.0546737213403874E-5</v>
      </c>
      <c r="H8" s="208">
        <v>1.4E-2</v>
      </c>
      <c r="I8" s="118">
        <f t="shared" si="3"/>
        <v>3.0864197530864196E-2</v>
      </c>
    </row>
    <row r="9" spans="1:9" x14ac:dyDescent="0.25">
      <c r="A9" s="117" t="s">
        <v>101</v>
      </c>
      <c r="B9" s="208">
        <v>2.0000000000000001E-4</v>
      </c>
      <c r="C9" s="118">
        <f t="shared" si="0"/>
        <v>4.4091710758377423E-4</v>
      </c>
      <c r="D9" s="208">
        <v>2.1000000000000001E-4</v>
      </c>
      <c r="E9" s="118">
        <f t="shared" si="1"/>
        <v>4.6296296296296298E-4</v>
      </c>
      <c r="F9" s="208">
        <v>7.5000000000000002E-6</v>
      </c>
      <c r="G9" s="118">
        <f t="shared" si="2"/>
        <v>1.6534391534391536E-5</v>
      </c>
      <c r="H9" s="208">
        <v>1.1E-4</v>
      </c>
      <c r="I9" s="118">
        <f t="shared" si="3"/>
        <v>2.4250440917107581E-4</v>
      </c>
    </row>
    <row r="10" spans="1:9" x14ac:dyDescent="0.25">
      <c r="A10" s="117" t="s">
        <v>102</v>
      </c>
      <c r="B10" s="208">
        <v>3.8999999999999999E-4</v>
      </c>
      <c r="C10" s="118">
        <f t="shared" si="0"/>
        <v>8.5978835978835981E-4</v>
      </c>
      <c r="D10" s="208">
        <v>1.1E-4</v>
      </c>
      <c r="E10" s="118">
        <f t="shared" si="1"/>
        <v>2.4250440917107581E-4</v>
      </c>
      <c r="F10" s="208">
        <v>3.9000000000000002E-7</v>
      </c>
      <c r="G10" s="118">
        <f t="shared" si="2"/>
        <v>8.5978835978835985E-7</v>
      </c>
      <c r="H10" s="208">
        <v>2.9000000000000002E-6</v>
      </c>
      <c r="I10" s="118">
        <f t="shared" si="3"/>
        <v>6.3932980599647266E-6</v>
      </c>
    </row>
    <row r="11" spans="1:9" x14ac:dyDescent="0.25">
      <c r="A11" s="117" t="s">
        <v>103</v>
      </c>
      <c r="B11" s="208">
        <v>2E-3</v>
      </c>
      <c r="C11" s="118">
        <f t="shared" si="0"/>
        <v>4.4091710758377423E-3</v>
      </c>
      <c r="D11" s="208">
        <v>1.4E-3</v>
      </c>
      <c r="E11" s="118">
        <f t="shared" si="1"/>
        <v>3.0864197530864196E-3</v>
      </c>
      <c r="F11" s="208">
        <v>1.3999999999999999E-4</v>
      </c>
      <c r="G11" s="118">
        <f t="shared" si="2"/>
        <v>3.0864197530864191E-4</v>
      </c>
      <c r="H11" s="208">
        <v>2.5000000000000001E-4</v>
      </c>
      <c r="I11" s="118">
        <f t="shared" si="3"/>
        <v>5.5114638447971778E-4</v>
      </c>
    </row>
    <row r="12" spans="1:9" ht="24.75" customHeight="1" x14ac:dyDescent="0.25">
      <c r="A12" s="639" t="s">
        <v>104</v>
      </c>
      <c r="B12" s="639"/>
      <c r="C12" s="639"/>
      <c r="D12" s="639"/>
      <c r="E12" s="639"/>
      <c r="F12" s="639"/>
      <c r="G12" s="639"/>
      <c r="H12" s="639"/>
      <c r="I12" s="639"/>
    </row>
    <row r="13" spans="1:9" ht="18.75" customHeight="1" x14ac:dyDescent="0.25">
      <c r="A13" s="537" t="s">
        <v>105</v>
      </c>
      <c r="B13" s="537"/>
      <c r="C13" s="537"/>
      <c r="D13" s="537"/>
      <c r="E13" s="537"/>
      <c r="F13" s="537"/>
      <c r="G13" s="537"/>
      <c r="H13" s="537"/>
      <c r="I13" s="537"/>
    </row>
  </sheetData>
  <mergeCells count="8">
    <mergeCell ref="A12:I12"/>
    <mergeCell ref="A2:D2"/>
    <mergeCell ref="A3:I3"/>
    <mergeCell ref="A4:A5"/>
    <mergeCell ref="B4:C4"/>
    <mergeCell ref="D4:E4"/>
    <mergeCell ref="F4:G4"/>
    <mergeCell ref="H4:I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D6"/>
  <sheetViews>
    <sheetView showGridLines="0" zoomScale="75" zoomScaleNormal="75" workbookViewId="0">
      <selection activeCell="A6" sqref="A6"/>
    </sheetView>
  </sheetViews>
  <sheetFormatPr defaultRowHeight="15" x14ac:dyDescent="0.25"/>
  <cols>
    <col min="3" max="3" width="26.85546875" customWidth="1"/>
    <col min="4" max="4" width="30.140625" customWidth="1"/>
  </cols>
  <sheetData>
    <row r="2" spans="1:4" ht="15.75" x14ac:dyDescent="0.25">
      <c r="A2" s="440" t="s">
        <v>72</v>
      </c>
      <c r="B2" s="441"/>
      <c r="C2" s="441"/>
      <c r="D2" s="120"/>
    </row>
    <row r="3" spans="1:4" ht="34.5" customHeight="1" x14ac:dyDescent="0.25">
      <c r="A3" s="121"/>
      <c r="B3" s="122"/>
      <c r="C3" s="123"/>
      <c r="D3" s="124" t="s">
        <v>73</v>
      </c>
    </row>
    <row r="4" spans="1:4" ht="32.25" customHeight="1" x14ac:dyDescent="0.25">
      <c r="A4" s="125" t="s">
        <v>74</v>
      </c>
      <c r="B4" s="126"/>
      <c r="C4" s="126"/>
      <c r="D4" s="127" t="s">
        <v>75</v>
      </c>
    </row>
    <row r="5" spans="1:4" x14ac:dyDescent="0.25">
      <c r="A5" s="128" t="s">
        <v>76</v>
      </c>
      <c r="B5" s="129"/>
      <c r="C5" s="129"/>
      <c r="D5" s="209">
        <v>2.4</v>
      </c>
    </row>
    <row r="6" spans="1:4" ht="16.5" customHeight="1" x14ac:dyDescent="0.25">
      <c r="A6" s="538" t="s">
        <v>77</v>
      </c>
      <c r="B6" s="119"/>
      <c r="C6" s="119"/>
      <c r="D6" s="11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K14"/>
  <sheetViews>
    <sheetView showGridLines="0" zoomScale="75" zoomScaleNormal="75" workbookViewId="0">
      <selection activeCell="L22" sqref="L22"/>
    </sheetView>
  </sheetViews>
  <sheetFormatPr defaultRowHeight="15" x14ac:dyDescent="0.25"/>
  <cols>
    <col min="1" max="1" width="11.7109375" customWidth="1"/>
    <col min="6" max="6" width="10.7109375" customWidth="1"/>
  </cols>
  <sheetData>
    <row r="2" spans="1:11" ht="15.75" x14ac:dyDescent="0.25">
      <c r="A2" s="443" t="s">
        <v>326</v>
      </c>
      <c r="B2" s="442"/>
      <c r="C2" s="442"/>
      <c r="D2" s="442"/>
      <c r="E2" s="444"/>
      <c r="F2" s="444"/>
      <c r="G2" s="478"/>
      <c r="H2" s="479"/>
      <c r="I2" s="140"/>
      <c r="J2" s="139"/>
      <c r="K2" s="139"/>
    </row>
    <row r="3" spans="1:11" x14ac:dyDescent="0.25">
      <c r="A3" s="141" t="s">
        <v>83</v>
      </c>
      <c r="B3" s="142" t="s">
        <v>10</v>
      </c>
      <c r="C3" s="142" t="s">
        <v>11</v>
      </c>
      <c r="D3" s="142" t="s">
        <v>12</v>
      </c>
      <c r="E3" s="142" t="s">
        <v>13</v>
      </c>
      <c r="F3" s="142" t="s">
        <v>41</v>
      </c>
      <c r="G3" s="143" t="s">
        <v>15</v>
      </c>
      <c r="H3" s="143" t="s">
        <v>16</v>
      </c>
      <c r="I3" s="143" t="s">
        <v>17</v>
      </c>
      <c r="J3" s="143" t="s">
        <v>84</v>
      </c>
      <c r="K3" s="137" t="s">
        <v>85</v>
      </c>
    </row>
    <row r="4" spans="1:11" x14ac:dyDescent="0.25">
      <c r="A4" s="144" t="s">
        <v>86</v>
      </c>
      <c r="B4" s="210">
        <v>100</v>
      </c>
      <c r="C4" s="211">
        <v>7.6</v>
      </c>
      <c r="D4" s="211">
        <v>0.6</v>
      </c>
      <c r="E4" s="210">
        <v>84</v>
      </c>
      <c r="F4" s="211">
        <v>5.5</v>
      </c>
      <c r="G4" s="212">
        <v>5.7</v>
      </c>
      <c r="H4" s="212">
        <v>120000</v>
      </c>
      <c r="I4" s="212">
        <v>2.2999999999999998</v>
      </c>
      <c r="J4" s="212">
        <v>7.4999999999999997E-2</v>
      </c>
      <c r="K4" s="212">
        <v>2.2000000000000002</v>
      </c>
    </row>
    <row r="5" spans="1:11" x14ac:dyDescent="0.25">
      <c r="A5" s="144" t="s">
        <v>202</v>
      </c>
      <c r="B5" s="145">
        <f>B4/1020</f>
        <v>9.8039215686274508E-2</v>
      </c>
      <c r="C5" s="145">
        <f t="shared" ref="C5:K5" si="0">C4/1020</f>
        <v>7.4509803921568628E-3</v>
      </c>
      <c r="D5" s="145">
        <f t="shared" si="0"/>
        <v>5.8823529411764701E-4</v>
      </c>
      <c r="E5" s="145">
        <f t="shared" si="0"/>
        <v>8.2352941176470587E-2</v>
      </c>
      <c r="F5" s="145">
        <f t="shared" si="0"/>
        <v>5.392156862745098E-3</v>
      </c>
      <c r="G5" s="145">
        <f t="shared" si="0"/>
        <v>5.5882352941176473E-3</v>
      </c>
      <c r="H5" s="145">
        <f t="shared" si="0"/>
        <v>117.64705882352941</v>
      </c>
      <c r="I5" s="145">
        <f t="shared" si="0"/>
        <v>2.2549019607843133E-3</v>
      </c>
      <c r="J5" s="145">
        <f t="shared" si="0"/>
        <v>7.3529411764705876E-5</v>
      </c>
      <c r="K5" s="145">
        <f t="shared" si="0"/>
        <v>2.1568627450980395E-3</v>
      </c>
    </row>
    <row r="6" spans="1:11" x14ac:dyDescent="0.25">
      <c r="A6" s="539" t="s">
        <v>88</v>
      </c>
      <c r="B6" s="146"/>
      <c r="C6" s="147"/>
      <c r="D6" s="140"/>
      <c r="E6" s="140"/>
      <c r="F6" s="140"/>
      <c r="G6" s="140"/>
      <c r="H6" s="148"/>
      <c r="I6" s="140"/>
      <c r="J6" s="140"/>
      <c r="K6" s="140"/>
    </row>
    <row r="7" spans="1:11" x14ac:dyDescent="0.25">
      <c r="A7" s="540" t="s">
        <v>203</v>
      </c>
    </row>
    <row r="8" spans="1:11" x14ac:dyDescent="0.25">
      <c r="A8" s="318"/>
    </row>
    <row r="9" spans="1:11" ht="15.75" x14ac:dyDescent="0.25">
      <c r="A9" s="443" t="s">
        <v>323</v>
      </c>
      <c r="B9" s="442"/>
      <c r="C9" s="442"/>
      <c r="D9" s="473"/>
      <c r="E9" s="444"/>
      <c r="F9" s="138"/>
    </row>
    <row r="10" spans="1:11" x14ac:dyDescent="0.25">
      <c r="A10" s="141" t="s">
        <v>83</v>
      </c>
      <c r="B10" s="142" t="s">
        <v>10</v>
      </c>
      <c r="C10" s="142" t="s">
        <v>13</v>
      </c>
      <c r="D10" s="474"/>
    </row>
    <row r="11" spans="1:11" x14ac:dyDescent="0.25">
      <c r="A11" s="144" t="s">
        <v>325</v>
      </c>
      <c r="B11" s="476">
        <f>B12*1020</f>
        <v>69.36</v>
      </c>
      <c r="C11" s="477">
        <f>C12*1020</f>
        <v>377.4</v>
      </c>
    </row>
    <row r="12" spans="1:11" x14ac:dyDescent="0.25">
      <c r="A12" s="144" t="s">
        <v>87</v>
      </c>
      <c r="B12" s="475">
        <v>6.8000000000000005E-2</v>
      </c>
      <c r="C12" s="475">
        <v>0.37</v>
      </c>
    </row>
    <row r="13" spans="1:11" x14ac:dyDescent="0.25">
      <c r="A13" s="539" t="s">
        <v>324</v>
      </c>
      <c r="B13" s="146"/>
      <c r="C13" s="147"/>
      <c r="D13" s="140"/>
    </row>
    <row r="14" spans="1:11" x14ac:dyDescent="0.25">
      <c r="A14" s="540" t="s">
        <v>203</v>
      </c>
    </row>
  </sheetData>
  <pageMargins left="0.7" right="0.7" top="0.75" bottom="0.75" header="0.3" footer="0.3"/>
  <ignoredErrors>
    <ignoredError sqref="B11:C11"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J15"/>
  <sheetViews>
    <sheetView showGridLines="0" zoomScale="75" zoomScaleNormal="75" workbookViewId="0">
      <selection activeCell="F30" sqref="F30"/>
    </sheetView>
  </sheetViews>
  <sheetFormatPr defaultRowHeight="15" x14ac:dyDescent="0.25"/>
  <cols>
    <col min="1" max="1" width="31.140625" style="45" customWidth="1"/>
    <col min="2" max="2" width="28.42578125" style="45" customWidth="1"/>
    <col min="3" max="3" width="12.28515625" style="45" customWidth="1"/>
    <col min="4" max="4" width="17.85546875" style="45" customWidth="1"/>
    <col min="5" max="9" width="14.85546875" style="45" customWidth="1"/>
    <col min="10" max="13" width="9.140625" style="45"/>
    <col min="14" max="14" width="72.140625" style="45" customWidth="1"/>
    <col min="15" max="16384" width="9.140625" style="45"/>
  </cols>
  <sheetData>
    <row r="2" spans="1:10" ht="15.75" x14ac:dyDescent="0.25">
      <c r="A2" s="445" t="s">
        <v>288</v>
      </c>
      <c r="B2" s="446"/>
    </row>
    <row r="3" spans="1:10" x14ac:dyDescent="0.25">
      <c r="A3" s="319"/>
    </row>
    <row r="4" spans="1:10" ht="40.5" x14ac:dyDescent="0.25">
      <c r="A4" s="149" t="s">
        <v>54</v>
      </c>
    </row>
    <row r="5" spans="1:10" x14ac:dyDescent="0.25">
      <c r="A5" s="213">
        <v>31.31</v>
      </c>
    </row>
    <row r="6" spans="1:10" x14ac:dyDescent="0.25">
      <c r="A6" s="541" t="s">
        <v>55</v>
      </c>
    </row>
    <row r="8" spans="1:10" ht="52.5" x14ac:dyDescent="0.25">
      <c r="A8" s="320" t="s">
        <v>204</v>
      </c>
      <c r="B8" s="320" t="s">
        <v>205</v>
      </c>
    </row>
    <row r="9" spans="1:10" x14ac:dyDescent="0.25">
      <c r="A9" s="322">
        <f>0.262</f>
        <v>0.26200000000000001</v>
      </c>
      <c r="B9" s="322">
        <f>0.007+0.022</f>
        <v>2.8999999999999998E-2</v>
      </c>
    </row>
    <row r="10" spans="1:10" x14ac:dyDescent="0.25">
      <c r="A10" s="542" t="s">
        <v>206</v>
      </c>
      <c r="B10" s="321"/>
    </row>
    <row r="11" spans="1:10" ht="15.75" thickBot="1" x14ac:dyDescent="0.3"/>
    <row r="12" spans="1:10" s="379" customFormat="1" ht="16.5" customHeight="1" thickBot="1" x14ac:dyDescent="0.3">
      <c r="B12" s="646" t="s">
        <v>267</v>
      </c>
      <c r="C12" s="647"/>
      <c r="D12" s="647"/>
      <c r="E12" s="647"/>
      <c r="F12" s="647"/>
      <c r="G12" s="647"/>
      <c r="H12" s="647"/>
      <c r="I12" s="648"/>
    </row>
    <row r="13" spans="1:10" s="379" customFormat="1" x14ac:dyDescent="0.25">
      <c r="B13" s="323" t="s">
        <v>151</v>
      </c>
      <c r="C13" s="324" t="s">
        <v>41</v>
      </c>
      <c r="D13" s="380" t="s">
        <v>13</v>
      </c>
      <c r="E13" s="380" t="s">
        <v>268</v>
      </c>
      <c r="F13" s="381" t="s">
        <v>269</v>
      </c>
      <c r="G13" s="380" t="s">
        <v>270</v>
      </c>
      <c r="H13" s="380" t="s">
        <v>271</v>
      </c>
      <c r="I13" s="382" t="s">
        <v>272</v>
      </c>
    </row>
    <row r="14" spans="1:10" s="321" customFormat="1" ht="15.75" thickBot="1" x14ac:dyDescent="0.25">
      <c r="B14" s="447">
        <v>1.7659129310101871E-7</v>
      </c>
      <c r="C14" s="385">
        <v>1.0368518724653883E-9</v>
      </c>
      <c r="D14" s="385">
        <v>6.6793146611810357E-8</v>
      </c>
      <c r="E14" s="330">
        <v>0</v>
      </c>
      <c r="F14" s="384">
        <v>2.0230178747706336E-9</v>
      </c>
      <c r="G14" s="384">
        <v>3.1477549625825296E-6</v>
      </c>
      <c r="H14" s="385">
        <v>5.9369199596049218E-11</v>
      </c>
      <c r="I14" s="386">
        <v>5.9369199596049225E-12</v>
      </c>
      <c r="J14" s="379"/>
    </row>
    <row r="15" spans="1:10" s="321" customFormat="1" ht="43.5" customHeight="1" x14ac:dyDescent="0.25">
      <c r="B15" s="649" t="s">
        <v>273</v>
      </c>
      <c r="C15" s="650"/>
      <c r="D15" s="650"/>
      <c r="E15" s="650"/>
      <c r="F15" s="650"/>
      <c r="G15" s="650"/>
      <c r="H15" s="650"/>
      <c r="I15" s="650"/>
    </row>
  </sheetData>
  <sheetProtection selectLockedCells="1"/>
  <mergeCells count="2">
    <mergeCell ref="B12:I12"/>
    <mergeCell ref="B15:I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2080</vt:i4>
      </vt:variant>
    </vt:vector>
  </HeadingPairs>
  <TitlesOfParts>
    <vt:vector size="2095" baseType="lpstr">
      <vt:lpstr>READ_ME</vt:lpstr>
      <vt:lpstr>Off-Road</vt:lpstr>
      <vt:lpstr>On-Road_Mobile</vt:lpstr>
      <vt:lpstr>Fugitive_Dust</vt:lpstr>
      <vt:lpstr>Wind_Climate_Meteorology</vt:lpstr>
      <vt:lpstr>O&amp;G_Equip_Leaks</vt:lpstr>
      <vt:lpstr>O&amp;G_Pnuematic_Pumps</vt:lpstr>
      <vt:lpstr>O&amp;G_Heaters_Flaring</vt:lpstr>
      <vt:lpstr>O&amp;G_Water_Tanks_Disposal</vt:lpstr>
      <vt:lpstr>O&amp;G_Tanks</vt:lpstr>
      <vt:lpstr>O&amp;G_Truck_Loadout</vt:lpstr>
      <vt:lpstr>O&amp;G_Gas_Comprssion_Oil_Pumpjack</vt:lpstr>
      <vt:lpstr>Locomotives</vt:lpstr>
      <vt:lpstr>Fire_Management</vt:lpstr>
      <vt:lpstr>Livestock_Managment</vt:lpstr>
      <vt:lpstr>ATV_CH4</vt:lpstr>
      <vt:lpstr>ATV_CO</vt:lpstr>
      <vt:lpstr>ATV_CO2</vt:lpstr>
      <vt:lpstr>ATV_Desc1</vt:lpstr>
      <vt:lpstr>ATV_Desc2</vt:lpstr>
      <vt:lpstr>ATV_N2O</vt:lpstr>
      <vt:lpstr>ATV_NOx</vt:lpstr>
      <vt:lpstr>ATV_PM10</vt:lpstr>
      <vt:lpstr>ATV_PM25</vt:lpstr>
      <vt:lpstr>ATV_SO2</vt:lpstr>
      <vt:lpstr>ATV_VOC</vt:lpstr>
      <vt:lpstr>Condensate_Loading_Benzene</vt:lpstr>
      <vt:lpstr>Condensate_Loading_Ebenzene</vt:lpstr>
      <vt:lpstr>Condensate_Loading_Toluene</vt:lpstr>
      <vt:lpstr>Condensate_Loading_Xylene</vt:lpstr>
      <vt:lpstr>Condensate_Loadout_Ave_Temp</vt:lpstr>
      <vt:lpstr>Condensate_Loadout_Mol_Weight</vt:lpstr>
      <vt:lpstr>Condensate_Loadout_Sat_Factor</vt:lpstr>
      <vt:lpstr>Condensate_Loadout_Vapor_Pres</vt:lpstr>
      <vt:lpstr>Condensate_Tank_Benzene</vt:lpstr>
      <vt:lpstr>Condensate_Tank_Ebenzene</vt:lpstr>
      <vt:lpstr>Condensate_Tank_Toluene</vt:lpstr>
      <vt:lpstr>Condensate_Tank_VOC</vt:lpstr>
      <vt:lpstr>Condensate_Tank_Xylene</vt:lpstr>
      <vt:lpstr>CusterID_ConstrEq_CH4_100HP175</vt:lpstr>
      <vt:lpstr>CusterID_ConstrEq_CH4_11HP16</vt:lpstr>
      <vt:lpstr>CusterID_ConstrEq_CH4_16HP25</vt:lpstr>
      <vt:lpstr>CusterID_ConstrEq_CH4_175HP300</vt:lpstr>
      <vt:lpstr>CusterID_ConstrEq_CH4_25HP40</vt:lpstr>
      <vt:lpstr>CusterID_ConstrEq_CH4_40HP50</vt:lpstr>
      <vt:lpstr>CusterID_ConstrEq_CH4_50HP75</vt:lpstr>
      <vt:lpstr>CusterID_ConstrEq_CH4_75HP100</vt:lpstr>
      <vt:lpstr>CusterID_ConstrEq_CO_100HP175</vt:lpstr>
      <vt:lpstr>CusterID_ConstrEq_CO_11HP16</vt:lpstr>
      <vt:lpstr>CusterID_ConstrEq_CO_16HP25</vt:lpstr>
      <vt:lpstr>CusterID_ConstrEq_CO_175HP300</vt:lpstr>
      <vt:lpstr>CusterID_ConstrEq_CO_25HP40</vt:lpstr>
      <vt:lpstr>CusterID_ConstrEq_CO_40HP50</vt:lpstr>
      <vt:lpstr>CusterID_ConstrEq_CO_50HP75</vt:lpstr>
      <vt:lpstr>CusterID_ConstrEq_CO_75HP100</vt:lpstr>
      <vt:lpstr>CusterID_ConstrEq_CO2_100HP175</vt:lpstr>
      <vt:lpstr>CusterID_ConstrEq_CO2_11HP16</vt:lpstr>
      <vt:lpstr>CusterID_ConstrEq_CO2_16HP25</vt:lpstr>
      <vt:lpstr>CusterID_ConstrEq_CO2_175HP300</vt:lpstr>
      <vt:lpstr>CusterID_ConstrEq_CO2_25HP40</vt:lpstr>
      <vt:lpstr>CusterID_ConstrEq_CO2_40HP50</vt:lpstr>
      <vt:lpstr>CusterID_ConstrEq_CO2_50HP75</vt:lpstr>
      <vt:lpstr>CusterID_ConstrEq_CO2_75HP100</vt:lpstr>
      <vt:lpstr>CusterID_ConstrEq_Desc1</vt:lpstr>
      <vt:lpstr>CusterID_ConstrEq_Desc2</vt:lpstr>
      <vt:lpstr>CusterID_ConstrEq_N2O_100HP175</vt:lpstr>
      <vt:lpstr>CusterID_ConstrEq_N2O_11HP16</vt:lpstr>
      <vt:lpstr>CusterID_ConstrEq_N2O_16HP25</vt:lpstr>
      <vt:lpstr>CusterID_ConstrEq_N2O_175HP300</vt:lpstr>
      <vt:lpstr>CusterID_ConstrEq_N2O_25HP40</vt:lpstr>
      <vt:lpstr>CusterID_ConstrEq_N2O_40HP50</vt:lpstr>
      <vt:lpstr>CusterID_ConstrEq_N2O_50HP75</vt:lpstr>
      <vt:lpstr>CusterID_ConstrEq_N2O_75HP100</vt:lpstr>
      <vt:lpstr>CusterID_ConstrEq_NOx_100HP175</vt:lpstr>
      <vt:lpstr>CusterID_ConstrEq_NOx_11HP16</vt:lpstr>
      <vt:lpstr>CusterID_ConstrEq_NOx_16HP25</vt:lpstr>
      <vt:lpstr>CusterID_ConstrEq_NOx_175HP300</vt:lpstr>
      <vt:lpstr>CusterID_ConstrEq_NOx_25HP40</vt:lpstr>
      <vt:lpstr>CusterID_ConstrEq_NOx_40HP50</vt:lpstr>
      <vt:lpstr>CusterID_ConstrEq_NOx_50HP75</vt:lpstr>
      <vt:lpstr>CusterID_ConstrEq_NOx_75HP100</vt:lpstr>
      <vt:lpstr>CusterID_ConstrEq_PM10_100HP175</vt:lpstr>
      <vt:lpstr>CusterID_ConstrEq_PM10_11HP16</vt:lpstr>
      <vt:lpstr>CusterID_ConstrEq_PM10_16HP25</vt:lpstr>
      <vt:lpstr>CusterID_ConstrEq_PM10_175HP300</vt:lpstr>
      <vt:lpstr>CusterID_ConstrEq_PM10_25HP40</vt:lpstr>
      <vt:lpstr>CusterID_ConstrEq_PM10_40HP50</vt:lpstr>
      <vt:lpstr>CusterID_ConstrEq_PM10_50HP75</vt:lpstr>
      <vt:lpstr>CusterID_ConstrEq_PM10_75HP100</vt:lpstr>
      <vt:lpstr>CusterID_ConstrEq_PM25_100HP175</vt:lpstr>
      <vt:lpstr>CusterID_ConstrEq_PM25_11HP16</vt:lpstr>
      <vt:lpstr>CusterID_ConstrEq_PM25_16HP25</vt:lpstr>
      <vt:lpstr>CusterID_ConstrEq_PM25_175HP300</vt:lpstr>
      <vt:lpstr>CusterID_ConstrEq_PM25_25HP40</vt:lpstr>
      <vt:lpstr>CusterID_ConstrEq_PM25_40HP50</vt:lpstr>
      <vt:lpstr>CusterID_ConstrEq_PM25_50HP75</vt:lpstr>
      <vt:lpstr>CusterID_ConstrEq_PM25_75HP100</vt:lpstr>
      <vt:lpstr>CusterID_ConstrEq_SO2_100HP175</vt:lpstr>
      <vt:lpstr>CusterID_ConstrEq_SO2_11HP16</vt:lpstr>
      <vt:lpstr>CusterID_ConstrEq_SO2_16HP25</vt:lpstr>
      <vt:lpstr>CusterID_ConstrEq_SO2_175HP300</vt:lpstr>
      <vt:lpstr>CusterID_ConstrEq_SO2_25HP40</vt:lpstr>
      <vt:lpstr>CusterID_ConstrEq_SO2_40HP50</vt:lpstr>
      <vt:lpstr>CusterID_ConstrEq_SO2_50HP75</vt:lpstr>
      <vt:lpstr>CusterID_ConstrEq_SO2_75HP100</vt:lpstr>
      <vt:lpstr>CusterID_ConstrEq_VOC_100HP175</vt:lpstr>
      <vt:lpstr>CusterID_ConstrEq_VOC_11HP16</vt:lpstr>
      <vt:lpstr>CusterID_ConstrEq_VOC_16HP25</vt:lpstr>
      <vt:lpstr>CusterID_ConstrEq_VOC_175HP300</vt:lpstr>
      <vt:lpstr>CusterID_ConstrEq_VOC_25HP40</vt:lpstr>
      <vt:lpstr>CusterID_ConstrEq_VOC_40HP50</vt:lpstr>
      <vt:lpstr>CusterID_ConstrEq_VOC_50HP75</vt:lpstr>
      <vt:lpstr>CusterID_ConstrEq_VOC_75HP100</vt:lpstr>
      <vt:lpstr>CusterID_construct_year</vt:lpstr>
      <vt:lpstr>CusterID_HDDV_CH4</vt:lpstr>
      <vt:lpstr>CusterID_HDDV_CO</vt:lpstr>
      <vt:lpstr>CusterID_HDDV_CO2</vt:lpstr>
      <vt:lpstr>CusterID_HDDV_N2O</vt:lpstr>
      <vt:lpstr>CusterID_HDDV_NOx</vt:lpstr>
      <vt:lpstr>CusterID_HDDV_PM10</vt:lpstr>
      <vt:lpstr>CusterID_HDDV_PM25</vt:lpstr>
      <vt:lpstr>CusterID_HDDV_SOx</vt:lpstr>
      <vt:lpstr>CusterID_HDDV_VOC</vt:lpstr>
      <vt:lpstr>CusterID_LDDT_CH4</vt:lpstr>
      <vt:lpstr>CusterID_LDDT_CO</vt:lpstr>
      <vt:lpstr>CusterID_LDDT_CO2</vt:lpstr>
      <vt:lpstr>CusterID_LDDT_N2O</vt:lpstr>
      <vt:lpstr>CusterID_LDDT_NOx</vt:lpstr>
      <vt:lpstr>CusterID_LDDT_PM10</vt:lpstr>
      <vt:lpstr>CusterID_LDDT_PM25</vt:lpstr>
      <vt:lpstr>CusterID_LDDT_SOx</vt:lpstr>
      <vt:lpstr>CusterID_LDDT_VOC</vt:lpstr>
      <vt:lpstr>CusterID_LDGT_CH4</vt:lpstr>
      <vt:lpstr>CusterID_LDGT_CO</vt:lpstr>
      <vt:lpstr>CusterID_LDGT_CO2</vt:lpstr>
      <vt:lpstr>CusterID_LDGT_N2O</vt:lpstr>
      <vt:lpstr>CusterID_LDGT_NOx</vt:lpstr>
      <vt:lpstr>CusterID_LDGT_PM10</vt:lpstr>
      <vt:lpstr>CusterID_LDGT_PM25</vt:lpstr>
      <vt:lpstr>CusterID_LDGT_SOx</vt:lpstr>
      <vt:lpstr>CusterID_LDGT_VOC</vt:lpstr>
      <vt:lpstr>CusterID_ONRD_DESCRIPT</vt:lpstr>
      <vt:lpstr>CusterID_precip_days</vt:lpstr>
      <vt:lpstr>CusterID_silt</vt:lpstr>
      <vt:lpstr>CusterID_silt_descript</vt:lpstr>
      <vt:lpstr>CusterID_Winds_Avg_Fastest</vt:lpstr>
      <vt:lpstr>CusterID_year</vt:lpstr>
      <vt:lpstr>Default_ConstrEq_CH4_100HP175</vt:lpstr>
      <vt:lpstr>Default_ConstrEq_CH4_11HP16</vt:lpstr>
      <vt:lpstr>Default_ConstrEq_CH4_16HP25</vt:lpstr>
      <vt:lpstr>Default_ConstrEq_CH4_175HP300</vt:lpstr>
      <vt:lpstr>Default_ConstrEq_CH4_25HP40</vt:lpstr>
      <vt:lpstr>Default_ConstrEq_CH4_40HP50</vt:lpstr>
      <vt:lpstr>Default_ConstrEq_CH4_50HP75</vt:lpstr>
      <vt:lpstr>Default_ConstrEq_CH4_75HP100</vt:lpstr>
      <vt:lpstr>Default_ConstrEq_CO_100HP175</vt:lpstr>
      <vt:lpstr>Default_ConstrEq_CO_11HP16</vt:lpstr>
      <vt:lpstr>Default_ConstrEq_CO_16HP25</vt:lpstr>
      <vt:lpstr>Default_ConstrEq_CO_175HP300</vt:lpstr>
      <vt:lpstr>Default_ConstrEq_CO_25HP40</vt:lpstr>
      <vt:lpstr>Default_ConstrEq_CO_40HP50</vt:lpstr>
      <vt:lpstr>Default_ConstrEq_CO_50HP75</vt:lpstr>
      <vt:lpstr>Default_ConstrEq_CO_75HP100</vt:lpstr>
      <vt:lpstr>Default_ConstrEq_CO2_100HP175</vt:lpstr>
      <vt:lpstr>Default_ConstrEq_CO2_11HP16</vt:lpstr>
      <vt:lpstr>Default_ConstrEq_CO2_16HP25</vt:lpstr>
      <vt:lpstr>Default_ConstrEq_CO2_175HP300</vt:lpstr>
      <vt:lpstr>Default_ConstrEq_CO2_25HP40</vt:lpstr>
      <vt:lpstr>Default_ConstrEq_CO2_40HP50</vt:lpstr>
      <vt:lpstr>Default_ConstrEq_CO2_50HP75</vt:lpstr>
      <vt:lpstr>Default_ConstrEq_CO2_75HP100</vt:lpstr>
      <vt:lpstr>Default_ConstrEq_Desc1</vt:lpstr>
      <vt:lpstr>Default_ConstrEq_Desc2</vt:lpstr>
      <vt:lpstr>Default_ConstrEq_N2O_100HP175</vt:lpstr>
      <vt:lpstr>Default_ConstrEq_N2O_11HP16</vt:lpstr>
      <vt:lpstr>Default_ConstrEq_N2O_16HP25</vt:lpstr>
      <vt:lpstr>Default_ConstrEq_N2O_175HP300</vt:lpstr>
      <vt:lpstr>Default_ConstrEq_N2O_25HP40</vt:lpstr>
      <vt:lpstr>Default_ConstrEq_N2O_40HP50</vt:lpstr>
      <vt:lpstr>Default_ConstrEq_N2O_50HP75</vt:lpstr>
      <vt:lpstr>Default_ConstrEq_N2O_75HP100</vt:lpstr>
      <vt:lpstr>Default_ConstrEq_NOx_100HP175</vt:lpstr>
      <vt:lpstr>Default_ConstrEq_NOx_11HP16</vt:lpstr>
      <vt:lpstr>Default_ConstrEq_NOx_16HP25</vt:lpstr>
      <vt:lpstr>Default_ConstrEq_NOx_175HP300</vt:lpstr>
      <vt:lpstr>Default_ConstrEq_NOx_25HP40</vt:lpstr>
      <vt:lpstr>Default_ConstrEq_NOx_40HP50</vt:lpstr>
      <vt:lpstr>Default_ConstrEq_NOx_50HP75</vt:lpstr>
      <vt:lpstr>Default_ConstrEq_NOx_75HP100</vt:lpstr>
      <vt:lpstr>Default_ConstrEq_PM10_100HP175</vt:lpstr>
      <vt:lpstr>Default_ConstrEq_PM10_11HP16</vt:lpstr>
      <vt:lpstr>Default_ConstrEq_PM10_16HP25</vt:lpstr>
      <vt:lpstr>Default_ConstrEq_PM10_175HP300</vt:lpstr>
      <vt:lpstr>Default_ConstrEq_PM10_25HP40</vt:lpstr>
      <vt:lpstr>Default_ConstrEq_PM10_40HP50</vt:lpstr>
      <vt:lpstr>Default_ConstrEq_PM10_50HP75</vt:lpstr>
      <vt:lpstr>Default_ConstrEq_PM10_75HP100</vt:lpstr>
      <vt:lpstr>Default_ConstrEq_PM25_100HP175</vt:lpstr>
      <vt:lpstr>Default_ConstrEq_PM25_11HP16</vt:lpstr>
      <vt:lpstr>Default_ConstrEq_PM25_16HP25</vt:lpstr>
      <vt:lpstr>Default_ConstrEq_PM25_175HP300</vt:lpstr>
      <vt:lpstr>Default_ConstrEq_PM25_25HP40</vt:lpstr>
      <vt:lpstr>Default_ConstrEq_PM25_40HP50</vt:lpstr>
      <vt:lpstr>Default_ConstrEq_PM25_50HP75</vt:lpstr>
      <vt:lpstr>Default_ConstrEq_PM25_75HP100</vt:lpstr>
      <vt:lpstr>Default_ConstrEq_SO2_100HP175</vt:lpstr>
      <vt:lpstr>Default_ConstrEq_SO2_11HP16</vt:lpstr>
      <vt:lpstr>Default_ConstrEq_SO2_16HP25</vt:lpstr>
      <vt:lpstr>Default_ConstrEq_SO2_175HP300</vt:lpstr>
      <vt:lpstr>Default_ConstrEq_SO2_25HP40</vt:lpstr>
      <vt:lpstr>Default_ConstrEq_SO2_40HP50</vt:lpstr>
      <vt:lpstr>Default_ConstrEq_SO2_50HP75</vt:lpstr>
      <vt:lpstr>Default_ConstrEq_SO2_75HP100</vt:lpstr>
      <vt:lpstr>Default_ConstrEq_VOC_100HP175</vt:lpstr>
      <vt:lpstr>Default_ConstrEq_VOC_11HP16</vt:lpstr>
      <vt:lpstr>Default_ConstrEq_VOC_16HP25</vt:lpstr>
      <vt:lpstr>Default_ConstrEq_VOC_175HP300</vt:lpstr>
      <vt:lpstr>Default_ConstrEq_VOC_25HP40</vt:lpstr>
      <vt:lpstr>Default_ConstrEq_VOC_40HP50</vt:lpstr>
      <vt:lpstr>Default_ConstrEq_VOC_50HP75</vt:lpstr>
      <vt:lpstr>Default_ConstrEq_VOC_75HP100</vt:lpstr>
      <vt:lpstr>Default_construct_year</vt:lpstr>
      <vt:lpstr>Default_og_equip_year</vt:lpstr>
      <vt:lpstr>Default_OGEq_CH4_1000HP1200</vt:lpstr>
      <vt:lpstr>Default_OGEq_CH4_100HP175</vt:lpstr>
      <vt:lpstr>Default_OGEq_CH4_1200HP2000</vt:lpstr>
      <vt:lpstr>Default_OGEq_CH4_16HP25</vt:lpstr>
      <vt:lpstr>Default_OGEq_CH4_175HP300</vt:lpstr>
      <vt:lpstr>Default_OGEq_CH4_2000HP3000</vt:lpstr>
      <vt:lpstr>Default_OGEq_CH4_25HP40</vt:lpstr>
      <vt:lpstr>Default_OGEq_CH4_300HP600</vt:lpstr>
      <vt:lpstr>Default_OGEq_CH4_40HP50</vt:lpstr>
      <vt:lpstr>Default_OGEq_CH4_50HP75</vt:lpstr>
      <vt:lpstr>Default_OGEq_CH4_600HP750</vt:lpstr>
      <vt:lpstr>Default_OGEq_CH4_6HP11</vt:lpstr>
      <vt:lpstr>Default_OGEq_CH4_750HP1000</vt:lpstr>
      <vt:lpstr>Default_OGEq_CH4_75HP100</vt:lpstr>
      <vt:lpstr>Default_OGEq_CO_1000HP1200</vt:lpstr>
      <vt:lpstr>Default_OGEq_CO_100HP175</vt:lpstr>
      <vt:lpstr>Default_OGEq_CO_1200HP2000</vt:lpstr>
      <vt:lpstr>Default_OGEq_CO_16HP25</vt:lpstr>
      <vt:lpstr>Default_OGEq_CO_175HP300</vt:lpstr>
      <vt:lpstr>Default_OGEq_CO_2000HP3000</vt:lpstr>
      <vt:lpstr>Default_OGEq_CO_25HP40</vt:lpstr>
      <vt:lpstr>Default_OGEq_CO_300HP600</vt:lpstr>
      <vt:lpstr>Default_OGEq_CO_40HP50</vt:lpstr>
      <vt:lpstr>Default_OGEq_CO_50HP75</vt:lpstr>
      <vt:lpstr>Default_OGEq_CO_600HP750</vt:lpstr>
      <vt:lpstr>Default_OGEq_CO_6HP11</vt:lpstr>
      <vt:lpstr>Default_OGEq_CO_750HP1000</vt:lpstr>
      <vt:lpstr>Default_OGEq_CO_75HP100</vt:lpstr>
      <vt:lpstr>Default_OGEq_CO2_1000HP1200</vt:lpstr>
      <vt:lpstr>Default_OGEq_CO2_100HP175</vt:lpstr>
      <vt:lpstr>Default_OGEq_CO2_1200HP2000</vt:lpstr>
      <vt:lpstr>Default_OGEq_CO2_16HP25</vt:lpstr>
      <vt:lpstr>Default_OGEq_CO2_175HP300</vt:lpstr>
      <vt:lpstr>Default_OGEq_CO2_2000HP3000</vt:lpstr>
      <vt:lpstr>Default_OGEq_CO2_25HP40</vt:lpstr>
      <vt:lpstr>Default_OGEq_CO2_300HP600</vt:lpstr>
      <vt:lpstr>Default_OGEq_CO2_40HP50</vt:lpstr>
      <vt:lpstr>Default_OGEq_CO2_50HP75</vt:lpstr>
      <vt:lpstr>Default_OGEq_CO2_600HP750</vt:lpstr>
      <vt:lpstr>Default_OGEq_CO2_6HP11</vt:lpstr>
      <vt:lpstr>Default_OGEq_CO2_750HP1000</vt:lpstr>
      <vt:lpstr>Default_OGEq_CO2_75HP100</vt:lpstr>
      <vt:lpstr>Default_OGEq_Desc1</vt:lpstr>
      <vt:lpstr>Default_OGEq_Desc2</vt:lpstr>
      <vt:lpstr>Default_OGEq_N2O_1000HP1200</vt:lpstr>
      <vt:lpstr>Default_OGEq_N2O_100HP175</vt:lpstr>
      <vt:lpstr>Default_OGEq_N2O_1200HP2000</vt:lpstr>
      <vt:lpstr>Default_OGEq_N2O_16HP25</vt:lpstr>
      <vt:lpstr>Default_OGEq_N2O_175HP300</vt:lpstr>
      <vt:lpstr>Default_OGEq_N2O_2000HP3000</vt:lpstr>
      <vt:lpstr>Default_OGEq_N2O_25HP40</vt:lpstr>
      <vt:lpstr>Default_OGEq_N2O_300HP600</vt:lpstr>
      <vt:lpstr>Default_OGEq_N2O_40HP50</vt:lpstr>
      <vt:lpstr>Default_OGEq_N2O_50HP75</vt:lpstr>
      <vt:lpstr>Default_OGEq_N2O_600HP750</vt:lpstr>
      <vt:lpstr>Default_OGEq_N2O_6HP11</vt:lpstr>
      <vt:lpstr>Default_OGEq_N2O_750HP1000</vt:lpstr>
      <vt:lpstr>Default_OGEq_N2O_75HP100</vt:lpstr>
      <vt:lpstr>Default_OGEq_NOx_1000HP1200</vt:lpstr>
      <vt:lpstr>Default_OGEq_NOx_100HP175</vt:lpstr>
      <vt:lpstr>Default_OGEq_NOx_1200HP2000</vt:lpstr>
      <vt:lpstr>Default_OGEq_NOx_16HP25</vt:lpstr>
      <vt:lpstr>Default_OGEq_NOx_175HP300</vt:lpstr>
      <vt:lpstr>Default_OGEq_NOx_2000HP3000</vt:lpstr>
      <vt:lpstr>Default_OGEq_NOx_25HP40</vt:lpstr>
      <vt:lpstr>Default_OGEq_NOx_300HP600</vt:lpstr>
      <vt:lpstr>Default_OGEq_NOx_40HP50</vt:lpstr>
      <vt:lpstr>Default_OGEq_NOx_50HP75</vt:lpstr>
      <vt:lpstr>Default_OGEq_NOx_600HP750</vt:lpstr>
      <vt:lpstr>Default_OGEq_NOx_6HP11</vt:lpstr>
      <vt:lpstr>Default_OGEq_NOx_750HP1000</vt:lpstr>
      <vt:lpstr>Default_OGEq_NOx_75HP100</vt:lpstr>
      <vt:lpstr>Default_OGEq_PM10_1000HP1200</vt:lpstr>
      <vt:lpstr>Default_OGEq_PM10_100HP175</vt:lpstr>
      <vt:lpstr>Default_OGEq_PM10_1200HP2000</vt:lpstr>
      <vt:lpstr>Default_OGEq_PM10_16HP25</vt:lpstr>
      <vt:lpstr>Default_OGEq_PM10_175HP300</vt:lpstr>
      <vt:lpstr>Default_OGEq_PM10_2000HP3000</vt:lpstr>
      <vt:lpstr>Default_OGEq_PM10_25HP40</vt:lpstr>
      <vt:lpstr>Default_OGEq_PM10_300HP600</vt:lpstr>
      <vt:lpstr>Default_OGEq_PM10_40HP50</vt:lpstr>
      <vt:lpstr>Default_OGEq_PM10_50HP75</vt:lpstr>
      <vt:lpstr>Default_OGEq_PM10_600HP750</vt:lpstr>
      <vt:lpstr>Default_OGEq_PM10_6HP11</vt:lpstr>
      <vt:lpstr>Default_OGEq_PM10_750HP1000</vt:lpstr>
      <vt:lpstr>Default_OGEq_PM10_75HP100</vt:lpstr>
      <vt:lpstr>Default_OGEq_PM25_1000HP1200</vt:lpstr>
      <vt:lpstr>Default_OGEq_PM25_100HP175</vt:lpstr>
      <vt:lpstr>Default_OGEq_PM25_1200HP2000</vt:lpstr>
      <vt:lpstr>Default_OGEq_PM25_16HP25</vt:lpstr>
      <vt:lpstr>Default_OGEq_PM25_175HP300</vt:lpstr>
      <vt:lpstr>Default_OGEq_PM25_2000HP3000</vt:lpstr>
      <vt:lpstr>Default_OGEq_PM25_25HP40</vt:lpstr>
      <vt:lpstr>Default_OGEq_PM25_300HP600</vt:lpstr>
      <vt:lpstr>Default_OGEq_PM25_40HP50</vt:lpstr>
      <vt:lpstr>Default_OGEq_PM25_50HP75</vt:lpstr>
      <vt:lpstr>Default_OGEq_PM25_600HP750</vt:lpstr>
      <vt:lpstr>Default_OGEq_PM25_6HP11</vt:lpstr>
      <vt:lpstr>Default_OGEq_PM25_750HP1000</vt:lpstr>
      <vt:lpstr>Default_OGEq_PM25_75HP100</vt:lpstr>
      <vt:lpstr>Default_OGEq_SO2_1000HP1200</vt:lpstr>
      <vt:lpstr>Default_OGEq_SO2_100HP175</vt:lpstr>
      <vt:lpstr>Default_OGEq_SO2_1200HP2000</vt:lpstr>
      <vt:lpstr>Default_OGEq_SO2_16HP25</vt:lpstr>
      <vt:lpstr>Default_OGEq_SO2_175HP300</vt:lpstr>
      <vt:lpstr>Default_OGEq_SO2_2000HP3000</vt:lpstr>
      <vt:lpstr>Default_OGEq_SO2_25HP40</vt:lpstr>
      <vt:lpstr>Default_OGEq_SO2_300HP600</vt:lpstr>
      <vt:lpstr>Default_OGEq_SO2_40HP50</vt:lpstr>
      <vt:lpstr>Default_OGEq_SO2_50HP75</vt:lpstr>
      <vt:lpstr>Default_OGEq_SO2_600HP750</vt:lpstr>
      <vt:lpstr>Default_OGEq_SO2_6HP11</vt:lpstr>
      <vt:lpstr>Default_OGEq_SO2_750HP1000</vt:lpstr>
      <vt:lpstr>Default_OGEq_SO2_75HP100</vt:lpstr>
      <vt:lpstr>Default_OGEq_VOC_1000HP1200</vt:lpstr>
      <vt:lpstr>Default_OGEq_VOC_100HP175</vt:lpstr>
      <vt:lpstr>Default_OGEq_VOC_1200HP2000</vt:lpstr>
      <vt:lpstr>Default_OGEq_VOC_16HP25</vt:lpstr>
      <vt:lpstr>Default_OGEq_VOC_175HP300</vt:lpstr>
      <vt:lpstr>Default_OGEq_VOC_2000HP3000</vt:lpstr>
      <vt:lpstr>Default_OGEq_VOC_25HP40</vt:lpstr>
      <vt:lpstr>Default_OGEq_VOC_300HP600</vt:lpstr>
      <vt:lpstr>Default_OGEq_VOC_40HP50</vt:lpstr>
      <vt:lpstr>Default_OGEq_VOC_50HP75</vt:lpstr>
      <vt:lpstr>Default_OGEq_VOC_600HP750</vt:lpstr>
      <vt:lpstr>Default_OGEq_VOC_6HP11</vt:lpstr>
      <vt:lpstr>Default_OGEq_VOC_750HP1000</vt:lpstr>
      <vt:lpstr>Default_OGEq_VOC_75HP100</vt:lpstr>
      <vt:lpstr>Default_silt</vt:lpstr>
      <vt:lpstr>Default_silt_descript</vt:lpstr>
      <vt:lpstr>EqLeaks_Connectors_Gas</vt:lpstr>
      <vt:lpstr>EqLeaks_Connectors_HeavyOil</vt:lpstr>
      <vt:lpstr>EqLeaks_Connectors_LightOil</vt:lpstr>
      <vt:lpstr>EqLeaks_Connectors_WaterOil</vt:lpstr>
      <vt:lpstr>EqLeaks_Desc1</vt:lpstr>
      <vt:lpstr>EqLeaks_Desc2</vt:lpstr>
      <vt:lpstr>EqLeaks_Flanges_Gas</vt:lpstr>
      <vt:lpstr>EqLeaks_Flanges_HeavyOil</vt:lpstr>
      <vt:lpstr>EqLeaks_Flanges_LightOil</vt:lpstr>
      <vt:lpstr>EqLeaks_Flanges_WaterOil</vt:lpstr>
      <vt:lpstr>EqLeaks_Lines_Gas</vt:lpstr>
      <vt:lpstr>EqLeaks_Lines_HeavyOil</vt:lpstr>
      <vt:lpstr>EqLeaks_Lines_LightOil</vt:lpstr>
      <vt:lpstr>EqLeaks_Lines_WaterOil</vt:lpstr>
      <vt:lpstr>EqLeaks_Others_Gas</vt:lpstr>
      <vt:lpstr>EqLeaks_Others_HeavyOil</vt:lpstr>
      <vt:lpstr>EqLeaks_Others_LightOil</vt:lpstr>
      <vt:lpstr>EqLeaks_Others_WaterOil</vt:lpstr>
      <vt:lpstr>EqLeaks_PumpSeals_Gas</vt:lpstr>
      <vt:lpstr>EqLeaks_PumpSeals_HeavyOil</vt:lpstr>
      <vt:lpstr>EqLeaks_PumpSeals_LightOil</vt:lpstr>
      <vt:lpstr>EqLeaks_PumpSeals_WaterOil</vt:lpstr>
      <vt:lpstr>EqLeaks_Valves_Gas</vt:lpstr>
      <vt:lpstr>EqLeaks_Valves_HeavyOil</vt:lpstr>
      <vt:lpstr>EqLeaks_Valves_LightOil</vt:lpstr>
      <vt:lpstr>EqLeaks_Valves_WaterOil</vt:lpstr>
      <vt:lpstr>Fires_Aircraft_Cruise_CH4</vt:lpstr>
      <vt:lpstr>Fires_Aircraft_Cruise_CO</vt:lpstr>
      <vt:lpstr>Fires_Aircraft_Cruise_CO2</vt:lpstr>
      <vt:lpstr>Fires_Aircraft_Cruise_N2O</vt:lpstr>
      <vt:lpstr>Fires_Aircraft_Cruise_NOx</vt:lpstr>
      <vt:lpstr>Fires_Aircraft_Cruise_PM10</vt:lpstr>
      <vt:lpstr>Fires_Aircraft_Cruise_PM25</vt:lpstr>
      <vt:lpstr>Fires_Aircraft_Cruise_SO2</vt:lpstr>
      <vt:lpstr>Fires_Aircraft_Cruise_VOC</vt:lpstr>
      <vt:lpstr>Fires_Aircraft_Desc1</vt:lpstr>
      <vt:lpstr>Fires_Aircraft_LTO_CH4</vt:lpstr>
      <vt:lpstr>Fires_Aircraft_LTO_CO</vt:lpstr>
      <vt:lpstr>Fires_Aircraft_LTO_CO2</vt:lpstr>
      <vt:lpstr>Fires_Aircraft_LTO_N2O</vt:lpstr>
      <vt:lpstr>Fires_Aircraft_LTO_NOx</vt:lpstr>
      <vt:lpstr>Fires_Aircraft_LTO_PM10</vt:lpstr>
      <vt:lpstr>Fires_Aircraft_LTO_PM25</vt:lpstr>
      <vt:lpstr>Fires_Aircraft_LTO_SO2</vt:lpstr>
      <vt:lpstr>Fires_Aircraft_LTO_VOC</vt:lpstr>
      <vt:lpstr>Fires_CH4</vt:lpstr>
      <vt:lpstr>Fires_CO</vt:lpstr>
      <vt:lpstr>Fires_CO2</vt:lpstr>
      <vt:lpstr>Fires_Desc1</vt:lpstr>
      <vt:lpstr>Fires_Desc2</vt:lpstr>
      <vt:lpstr>Fires_N2O</vt:lpstr>
      <vt:lpstr>Fires_NOx</vt:lpstr>
      <vt:lpstr>Fires_PM10</vt:lpstr>
      <vt:lpstr>Fires_PM25</vt:lpstr>
      <vt:lpstr>Fires_SO2</vt:lpstr>
      <vt:lpstr>Fires_VOC</vt:lpstr>
      <vt:lpstr>Flare_CO</vt:lpstr>
      <vt:lpstr>Flare_Desc1</vt:lpstr>
      <vt:lpstr>Flare_Desc2</vt:lpstr>
      <vt:lpstr>Flare_NOx</vt:lpstr>
      <vt:lpstr>FugDust_Cement_Desc1</vt:lpstr>
      <vt:lpstr>FugDust_Cement_Desc2</vt:lpstr>
      <vt:lpstr>FugDust_Cement_PM10</vt:lpstr>
      <vt:lpstr>FugDust_Cement_PM25</vt:lpstr>
      <vt:lpstr>FugDust_Const_Drop_Desc1</vt:lpstr>
      <vt:lpstr>FugDust_Const_Drop_Desc2</vt:lpstr>
      <vt:lpstr>FugDust_Const_Drop_k_PM10</vt:lpstr>
      <vt:lpstr>FugDust_Const_Drop_k_PM25</vt:lpstr>
      <vt:lpstr>FugDust_Const_Drop_Moist_PM10</vt:lpstr>
      <vt:lpstr>FugDust_Const_Drop_Moist_PM25</vt:lpstr>
      <vt:lpstr>FugDust_Grading_a_PM10</vt:lpstr>
      <vt:lpstr>FugDust_Grading_a_PM25</vt:lpstr>
      <vt:lpstr>FugDust_Grading_b_PM10</vt:lpstr>
      <vt:lpstr>FugDust_Grading_b_PM25</vt:lpstr>
      <vt:lpstr>FugDust_Grading_c_PM10</vt:lpstr>
      <vt:lpstr>FugDust_Grading_c_PM25</vt:lpstr>
      <vt:lpstr>FugDust_Grading_Desc1</vt:lpstr>
      <vt:lpstr>FugDust_Grading_Desc2</vt:lpstr>
      <vt:lpstr>FugDust_Mining_Desc1</vt:lpstr>
      <vt:lpstr>FugDust_Mining_Desc2</vt:lpstr>
      <vt:lpstr>FugDust_Mining_Desc3</vt:lpstr>
      <vt:lpstr>FugDust_Mining_Drop_PM10</vt:lpstr>
      <vt:lpstr>FugDust_Mining_Drop_PM25</vt:lpstr>
      <vt:lpstr>FugDust_Mining_Grading_PM10</vt:lpstr>
      <vt:lpstr>FugDust_Mining_Grading_PM25</vt:lpstr>
      <vt:lpstr>FugDust_Mining_Loading_PM10</vt:lpstr>
      <vt:lpstr>FugDust_Mining_Loading_PM25</vt:lpstr>
      <vt:lpstr>FugDust_Mining_Overburden_PM10</vt:lpstr>
      <vt:lpstr>FugDust_Mining_Overburden_PM25</vt:lpstr>
      <vt:lpstr>FugDust_Mining_Scraping_PM10</vt:lpstr>
      <vt:lpstr>FugDust_Mining_Scraping_PM25</vt:lpstr>
      <vt:lpstr>FugDust_Mining_Unloading_PM10</vt:lpstr>
      <vt:lpstr>FugDust_Mining_Unloading_PM25</vt:lpstr>
      <vt:lpstr>GarfieldCO_ConstrEq_CH4_100HP175</vt:lpstr>
      <vt:lpstr>GarfieldCO_ConstrEq_CH4_11HP16</vt:lpstr>
      <vt:lpstr>GarfieldCO_ConstrEq_CH4_16HP25</vt:lpstr>
      <vt:lpstr>GarfieldCO_ConstrEq_CH4_175HP300</vt:lpstr>
      <vt:lpstr>GarfieldCO_ConstrEq_CH4_25HP40</vt:lpstr>
      <vt:lpstr>GarfieldCO_ConstrEq_CH4_40HP50</vt:lpstr>
      <vt:lpstr>GarfieldCO_ConstrEq_CH4_50HP75</vt:lpstr>
      <vt:lpstr>GarfieldCO_ConstrEq_CH4_75HP100</vt:lpstr>
      <vt:lpstr>GarfieldCO_ConstrEq_CO_100HP175</vt:lpstr>
      <vt:lpstr>GarfieldCO_ConstrEq_CO_11HP16</vt:lpstr>
      <vt:lpstr>GarfieldCO_ConstrEq_CO_16HP25</vt:lpstr>
      <vt:lpstr>GarfieldCO_ConstrEq_CO_175HP300</vt:lpstr>
      <vt:lpstr>GarfieldCO_ConstrEq_CO_25HP40</vt:lpstr>
      <vt:lpstr>GarfieldCO_ConstrEq_CO_40HP50</vt:lpstr>
      <vt:lpstr>GarfieldCO_ConstrEq_CO_50HP75</vt:lpstr>
      <vt:lpstr>GarfieldCO_ConstrEq_CO_75HP100</vt:lpstr>
      <vt:lpstr>GarfieldCO_ConstrEq_CO2_100HP175</vt:lpstr>
      <vt:lpstr>GarfieldCO_ConstrEq_CO2_11HP16</vt:lpstr>
      <vt:lpstr>GarfieldCO_ConstrEq_CO2_16HP25</vt:lpstr>
      <vt:lpstr>GarfieldCO_ConstrEq_CO2_175HP300</vt:lpstr>
      <vt:lpstr>GarfieldCO_ConstrEq_CO2_25HP40</vt:lpstr>
      <vt:lpstr>GarfieldCO_ConstrEq_CO2_40HP50</vt:lpstr>
      <vt:lpstr>GarfieldCO_ConstrEq_CO2_50HP75</vt:lpstr>
      <vt:lpstr>GarfieldCO_ConstrEq_CO2_75HP100</vt:lpstr>
      <vt:lpstr>GarfieldCO_ConstrEq_Desc1</vt:lpstr>
      <vt:lpstr>GarfieldCO_ConstrEq_Desc2</vt:lpstr>
      <vt:lpstr>GarfieldCO_ConstrEq_N2O_100HP175</vt:lpstr>
      <vt:lpstr>GarfieldCO_ConstrEq_N2O_11HP16</vt:lpstr>
      <vt:lpstr>GarfieldCO_ConstrEq_N2O_16HP25</vt:lpstr>
      <vt:lpstr>GarfieldCO_ConstrEq_N2O_175HP300</vt:lpstr>
      <vt:lpstr>GarfieldCO_ConstrEq_N2O_25HP40</vt:lpstr>
      <vt:lpstr>GarfieldCO_ConstrEq_N2O_40HP50</vt:lpstr>
      <vt:lpstr>GarfieldCO_ConstrEq_N2O_50HP75</vt:lpstr>
      <vt:lpstr>GarfieldCO_ConstrEq_N2O_75HP100</vt:lpstr>
      <vt:lpstr>GarfieldCO_ConstrEq_NOx_100HP175</vt:lpstr>
      <vt:lpstr>GarfieldCO_ConstrEq_NOx_11HP16</vt:lpstr>
      <vt:lpstr>GarfieldCO_ConstrEq_NOx_16HP25</vt:lpstr>
      <vt:lpstr>GarfieldCO_ConstrEq_NOx_175HP300</vt:lpstr>
      <vt:lpstr>GarfieldCO_ConstrEq_NOx_25HP40</vt:lpstr>
      <vt:lpstr>GarfieldCO_ConstrEq_NOx_40HP50</vt:lpstr>
      <vt:lpstr>GarfieldCO_ConstrEq_NOx_50HP75</vt:lpstr>
      <vt:lpstr>GarfieldCO_ConstrEq_NOx_75HP100</vt:lpstr>
      <vt:lpstr>GarfieldCO_ConstrEq_PM10_100HP175</vt:lpstr>
      <vt:lpstr>GarfieldCO_ConstrEq_PM10_11HP16</vt:lpstr>
      <vt:lpstr>GarfieldCO_ConstrEq_PM10_16HP25</vt:lpstr>
      <vt:lpstr>GarfieldCO_ConstrEq_PM10_175HP300</vt:lpstr>
      <vt:lpstr>GarfieldCO_ConstrEq_PM10_25HP40</vt:lpstr>
      <vt:lpstr>GarfieldCO_ConstrEq_PM10_40HP50</vt:lpstr>
      <vt:lpstr>GarfieldCO_ConstrEq_PM10_50HP75</vt:lpstr>
      <vt:lpstr>GarfieldCO_ConstrEq_PM10_75HP100</vt:lpstr>
      <vt:lpstr>GarfieldCO_ConstrEq_PM25_100HP175</vt:lpstr>
      <vt:lpstr>GarfieldCO_ConstrEq_PM25_11HP16</vt:lpstr>
      <vt:lpstr>GarfieldCO_ConstrEq_PM25_16HP25</vt:lpstr>
      <vt:lpstr>GarfieldCO_ConstrEq_PM25_175HP300</vt:lpstr>
      <vt:lpstr>GarfieldCO_ConstrEq_PM25_25HP40</vt:lpstr>
      <vt:lpstr>GarfieldCO_ConstrEq_PM25_40HP50</vt:lpstr>
      <vt:lpstr>GarfieldCO_ConstrEq_PM25_50HP75</vt:lpstr>
      <vt:lpstr>GarfieldCO_ConstrEq_PM25_75HP100</vt:lpstr>
      <vt:lpstr>GarfieldCO_ConstrEq_SO2_100HP175</vt:lpstr>
      <vt:lpstr>GarfieldCO_ConstrEq_SO2_11HP16</vt:lpstr>
      <vt:lpstr>GarfieldCO_ConstrEq_SO2_16HP25</vt:lpstr>
      <vt:lpstr>GarfieldCO_ConstrEq_SO2_175HP300</vt:lpstr>
      <vt:lpstr>GarfieldCO_ConstrEq_SO2_25HP40</vt:lpstr>
      <vt:lpstr>GarfieldCO_ConstrEq_SO2_40HP50</vt:lpstr>
      <vt:lpstr>GarfieldCO_ConstrEq_SO2_50HP75</vt:lpstr>
      <vt:lpstr>GarfieldCO_ConstrEq_SO2_75HP100</vt:lpstr>
      <vt:lpstr>GarfieldCO_ConstrEq_VOC_100HP175</vt:lpstr>
      <vt:lpstr>GarfieldCO_ConstrEq_VOC_11HP16</vt:lpstr>
      <vt:lpstr>GarfieldCO_ConstrEq_VOC_16HP25</vt:lpstr>
      <vt:lpstr>GarfieldCO_ConstrEq_VOC_175HP300</vt:lpstr>
      <vt:lpstr>GarfieldCO_ConstrEq_VOC_25HP40</vt:lpstr>
      <vt:lpstr>GarfieldCO_ConstrEq_VOC_40HP50</vt:lpstr>
      <vt:lpstr>GarfieldCO_ConstrEq_VOC_50HP75</vt:lpstr>
      <vt:lpstr>GarfieldCO_ConstrEq_VOC_75HP100</vt:lpstr>
      <vt:lpstr>GarfieldCO_construct_year</vt:lpstr>
      <vt:lpstr>GarfieldCO_og_equip_year</vt:lpstr>
      <vt:lpstr>GarfieldCO_OGEq_CH4_1000HP1200</vt:lpstr>
      <vt:lpstr>GarfieldCO_OGEq_CH4_100HP175</vt:lpstr>
      <vt:lpstr>GarfieldCO_OGEq_CH4_1200HP2000</vt:lpstr>
      <vt:lpstr>GarfieldCO_OGEq_CH4_16HP25</vt:lpstr>
      <vt:lpstr>GarfieldCO_OGEq_CH4_175HP300</vt:lpstr>
      <vt:lpstr>GarfieldCO_OGEq_CH4_2000HP3000</vt:lpstr>
      <vt:lpstr>GarfieldCO_OGEq_CH4_25HP40</vt:lpstr>
      <vt:lpstr>GarfieldCO_OGEq_CH4_300HP600</vt:lpstr>
      <vt:lpstr>GarfieldCO_OGEq_CH4_40HP50</vt:lpstr>
      <vt:lpstr>GarfieldCO_OGEq_CH4_50HP75</vt:lpstr>
      <vt:lpstr>GarfieldCO_OGEq_CH4_600HP750</vt:lpstr>
      <vt:lpstr>GarfieldCO_OGEq_CH4_6HP11</vt:lpstr>
      <vt:lpstr>GarfieldCO_OGEq_CH4_750HP1000</vt:lpstr>
      <vt:lpstr>GarfieldCO_OGEq_CH4_75HP100</vt:lpstr>
      <vt:lpstr>GarfieldCO_OGEq_CO_1000HP1200</vt:lpstr>
      <vt:lpstr>GarfieldCO_OGEq_CO_100HP175</vt:lpstr>
      <vt:lpstr>GarfieldCO_OGEq_CO_1200HP2000</vt:lpstr>
      <vt:lpstr>GarfieldCO_OGEq_CO_16HP25</vt:lpstr>
      <vt:lpstr>GarfieldCO_OGEq_CO_175HP300</vt:lpstr>
      <vt:lpstr>GarfieldCO_OGEq_CO_2000HP3000</vt:lpstr>
      <vt:lpstr>GarfieldCO_OGEq_CO_25HP40</vt:lpstr>
      <vt:lpstr>GarfieldCO_OGEq_CO_300HP600</vt:lpstr>
      <vt:lpstr>GarfieldCO_OGEq_CO_40HP50</vt:lpstr>
      <vt:lpstr>GarfieldCO_OGEq_CO_50HP75</vt:lpstr>
      <vt:lpstr>GarfieldCO_OGEq_CO_600HP750</vt:lpstr>
      <vt:lpstr>GarfieldCO_OGEq_CO_6HP11</vt:lpstr>
      <vt:lpstr>GarfieldCO_OGEq_CO_750HP1000</vt:lpstr>
      <vt:lpstr>GarfieldCO_OGEq_CO_75HP100</vt:lpstr>
      <vt:lpstr>GarfieldCO_OGEq_CO2_1000HP1200</vt:lpstr>
      <vt:lpstr>GarfieldCO_OGEq_CO2_100HP175</vt:lpstr>
      <vt:lpstr>GarfieldCO_OGEq_CO2_1200HP2000</vt:lpstr>
      <vt:lpstr>GarfieldCO_OGEq_CO2_16HP25</vt:lpstr>
      <vt:lpstr>GarfieldCO_OGEq_CO2_175HP300</vt:lpstr>
      <vt:lpstr>GarfieldCO_OGEq_CO2_2000HP3000</vt:lpstr>
      <vt:lpstr>GarfieldCO_OGEq_CO2_25HP40</vt:lpstr>
      <vt:lpstr>GarfieldCO_OGEq_CO2_300HP600</vt:lpstr>
      <vt:lpstr>GarfieldCO_OGEq_CO2_40HP50</vt:lpstr>
      <vt:lpstr>GarfieldCO_OGEq_CO2_50HP75</vt:lpstr>
      <vt:lpstr>GarfieldCO_OGEq_CO2_600HP750</vt:lpstr>
      <vt:lpstr>GarfieldCO_OGEq_CO2_6HP11</vt:lpstr>
      <vt:lpstr>GarfieldCO_OGEq_CO2_750HP1000</vt:lpstr>
      <vt:lpstr>GarfieldCO_OGEq_CO2_75HP100</vt:lpstr>
      <vt:lpstr>GarfieldCO_OGEq_Desc1</vt:lpstr>
      <vt:lpstr>GarfieldCO_OGEq_Desc2</vt:lpstr>
      <vt:lpstr>GarfieldCO_OGEq_N2O_1000HP1200</vt:lpstr>
      <vt:lpstr>GarfieldCO_OGEq_N2O_100HP175</vt:lpstr>
      <vt:lpstr>GarfieldCO_OGEq_N2O_1200HP2000</vt:lpstr>
      <vt:lpstr>GarfieldCO_OGEq_N2O_16HP25</vt:lpstr>
      <vt:lpstr>GarfieldCO_OGEq_N2O_175HP300</vt:lpstr>
      <vt:lpstr>GarfieldCO_OGEq_N2O_2000HP3000</vt:lpstr>
      <vt:lpstr>GarfieldCO_OGEq_N2O_25HP40</vt:lpstr>
      <vt:lpstr>GarfieldCO_OGEq_N2O_300HP600</vt:lpstr>
      <vt:lpstr>GarfieldCO_OGEq_N2O_40HP50</vt:lpstr>
      <vt:lpstr>GarfieldCO_OGEq_N2O_50HP75</vt:lpstr>
      <vt:lpstr>GarfieldCO_OGEq_N2O_600HP750</vt:lpstr>
      <vt:lpstr>GarfieldCO_OGEq_N2O_6HP11</vt:lpstr>
      <vt:lpstr>GarfieldCO_OGEq_N2O_750HP1000</vt:lpstr>
      <vt:lpstr>GarfieldCO_OGEq_N2O_75HP100</vt:lpstr>
      <vt:lpstr>GarfieldCO_OGEq_NOx_1000HP1200</vt:lpstr>
      <vt:lpstr>GarfieldCO_OGEq_NOx_100HP175</vt:lpstr>
      <vt:lpstr>GarfieldCO_OGEq_NOx_1200HP2000</vt:lpstr>
      <vt:lpstr>GarfieldCO_OGEq_NOx_16HP25</vt:lpstr>
      <vt:lpstr>GarfieldCO_OGEq_NOx_175HP300</vt:lpstr>
      <vt:lpstr>GarfieldCO_OGEq_NOx_2000HP3000</vt:lpstr>
      <vt:lpstr>GarfieldCO_OGEq_NOx_25HP40</vt:lpstr>
      <vt:lpstr>GarfieldCO_OGEq_NOx_300HP600</vt:lpstr>
      <vt:lpstr>GarfieldCO_OGEq_NOx_40HP50</vt:lpstr>
      <vt:lpstr>GarfieldCO_OGEq_NOx_50HP75</vt:lpstr>
      <vt:lpstr>GarfieldCO_OGEq_NOx_600HP750</vt:lpstr>
      <vt:lpstr>GarfieldCO_OGEq_NOx_6HP11</vt:lpstr>
      <vt:lpstr>GarfieldCO_OGEq_NOx_750HP1000</vt:lpstr>
      <vt:lpstr>GarfieldCO_OGEq_NOx_75HP100</vt:lpstr>
      <vt:lpstr>GarfieldCO_OGEq_PM10_1000HP1200</vt:lpstr>
      <vt:lpstr>GarfieldCO_OGEq_PM10_100HP175</vt:lpstr>
      <vt:lpstr>GarfieldCO_OGEq_PM10_1200HP2000</vt:lpstr>
      <vt:lpstr>GarfieldCO_OGEq_PM10_16HP25</vt:lpstr>
      <vt:lpstr>GarfieldCO_OGEq_PM10_175HP300</vt:lpstr>
      <vt:lpstr>GarfieldCO_OGEq_PM10_2000HP3000</vt:lpstr>
      <vt:lpstr>GarfieldCO_OGEq_PM10_25HP40</vt:lpstr>
      <vt:lpstr>GarfieldCO_OGEq_PM10_300HP600</vt:lpstr>
      <vt:lpstr>GarfieldCO_OGEq_PM10_40HP50</vt:lpstr>
      <vt:lpstr>GarfieldCO_OGEq_PM10_50HP75</vt:lpstr>
      <vt:lpstr>GarfieldCO_OGEq_PM10_600HP750</vt:lpstr>
      <vt:lpstr>GarfieldCO_OGEq_PM10_6HP11</vt:lpstr>
      <vt:lpstr>GarfieldCO_OGEq_PM10_750HP1000</vt:lpstr>
      <vt:lpstr>GarfieldCO_OGEq_PM10_75HP100</vt:lpstr>
      <vt:lpstr>GarfieldCO_OGEq_PM25_1000HP1200</vt:lpstr>
      <vt:lpstr>GarfieldCO_OGEq_PM25_100HP175</vt:lpstr>
      <vt:lpstr>GarfieldCO_OGEq_PM25_1200HP2000</vt:lpstr>
      <vt:lpstr>GarfieldCO_OGEq_PM25_16HP25</vt:lpstr>
      <vt:lpstr>GarfieldCO_OGEq_PM25_175HP300</vt:lpstr>
      <vt:lpstr>GarfieldCO_OGEq_PM25_2000HP3000</vt:lpstr>
      <vt:lpstr>GarfieldCO_OGEq_PM25_25HP40</vt:lpstr>
      <vt:lpstr>GarfieldCO_OGEq_PM25_300HP600</vt:lpstr>
      <vt:lpstr>GarfieldCO_OGEq_PM25_40HP50</vt:lpstr>
      <vt:lpstr>GarfieldCO_OGEq_PM25_50HP75</vt:lpstr>
      <vt:lpstr>GarfieldCO_OGEq_PM25_600HP750</vt:lpstr>
      <vt:lpstr>GarfieldCO_OGEq_PM25_6HP11</vt:lpstr>
      <vt:lpstr>GarfieldCO_OGEq_PM25_750HP1000</vt:lpstr>
      <vt:lpstr>GarfieldCO_OGEq_PM25_75HP100</vt:lpstr>
      <vt:lpstr>GarfieldCO_OGEq_SO2_1000HP1200</vt:lpstr>
      <vt:lpstr>GarfieldCO_OGEq_SO2_100HP175</vt:lpstr>
      <vt:lpstr>GarfieldCO_OGEq_SO2_1200HP2000</vt:lpstr>
      <vt:lpstr>GarfieldCO_OGEq_SO2_16HP25</vt:lpstr>
      <vt:lpstr>GarfieldCO_OGEq_SO2_175HP300</vt:lpstr>
      <vt:lpstr>GarfieldCO_OGEq_SO2_2000HP3000</vt:lpstr>
      <vt:lpstr>GarfieldCO_OGEq_SO2_25HP40</vt:lpstr>
      <vt:lpstr>GarfieldCO_OGEq_SO2_300HP600</vt:lpstr>
      <vt:lpstr>GarfieldCO_OGEq_SO2_40HP50</vt:lpstr>
      <vt:lpstr>GarfieldCO_OGEq_SO2_50HP75</vt:lpstr>
      <vt:lpstr>GarfieldCO_OGEq_SO2_600HP750</vt:lpstr>
      <vt:lpstr>GarfieldCO_OGEq_SO2_6HP11</vt:lpstr>
      <vt:lpstr>GarfieldCO_OGEq_SO2_750HP1000</vt:lpstr>
      <vt:lpstr>GarfieldCO_OGEq_SO2_75HP100</vt:lpstr>
      <vt:lpstr>GarfieldCO_OGEq_VOC_1000HP1200</vt:lpstr>
      <vt:lpstr>GarfieldCO_OGEq_VOC_100HP175</vt:lpstr>
      <vt:lpstr>GarfieldCO_OGEq_VOC_1200HP2000</vt:lpstr>
      <vt:lpstr>GarfieldCO_OGEq_VOC_16HP25</vt:lpstr>
      <vt:lpstr>GarfieldCO_OGEq_VOC_175HP300</vt:lpstr>
      <vt:lpstr>GarfieldCO_OGEq_VOC_2000HP3000</vt:lpstr>
      <vt:lpstr>GarfieldCO_OGEq_VOC_25HP40</vt:lpstr>
      <vt:lpstr>GarfieldCO_OGEq_VOC_300HP600</vt:lpstr>
      <vt:lpstr>GarfieldCO_OGEq_VOC_40HP50</vt:lpstr>
      <vt:lpstr>GarfieldCO_OGEq_VOC_50HP75</vt:lpstr>
      <vt:lpstr>GarfieldCO_OGEq_VOC_600HP750</vt:lpstr>
      <vt:lpstr>GarfieldCO_OGEq_VOC_6HP11</vt:lpstr>
      <vt:lpstr>GarfieldCO_OGEq_VOC_750HP1000</vt:lpstr>
      <vt:lpstr>GarfieldCO_OGEq_VOC_75HP100</vt:lpstr>
      <vt:lpstr>GarfieldCO_precip_days</vt:lpstr>
      <vt:lpstr>GarfieldCO_silt</vt:lpstr>
      <vt:lpstr>GarfieldCO_silt_descript</vt:lpstr>
      <vt:lpstr>GarfieldCO_Winds_Avg_Fastest</vt:lpstr>
      <vt:lpstr>GarfieldCO_year</vt:lpstr>
      <vt:lpstr>HAPs_Loading_Desc1</vt:lpstr>
      <vt:lpstr>Heater_Pilot_CH4</vt:lpstr>
      <vt:lpstr>Heater_Pilot_CO</vt:lpstr>
      <vt:lpstr>Heater_Pilot_CO2</vt:lpstr>
      <vt:lpstr>Heater_Pilot_Desc1</vt:lpstr>
      <vt:lpstr>Heater_Pilot_Desc2</vt:lpstr>
      <vt:lpstr>Heater_Pilot_HCHO</vt:lpstr>
      <vt:lpstr>Heater_Pilot_N2O</vt:lpstr>
      <vt:lpstr>Heater_Pilot_NOx</vt:lpstr>
      <vt:lpstr>Heater_Pilot_PM10</vt:lpstr>
      <vt:lpstr>Heater_Pilot_PM25</vt:lpstr>
      <vt:lpstr>Heater_Pilot_SO2</vt:lpstr>
      <vt:lpstr>Heater_Pilot_VOC</vt:lpstr>
      <vt:lpstr>LeaNM_ConstrEq_CH4_100HP175</vt:lpstr>
      <vt:lpstr>LeaNM_ConstrEq_CH4_11HP16</vt:lpstr>
      <vt:lpstr>LeaNM_ConstrEq_CH4_16HP25</vt:lpstr>
      <vt:lpstr>LeaNM_ConstrEq_CH4_175HP300</vt:lpstr>
      <vt:lpstr>LeaNM_ConstrEq_CH4_25HP40</vt:lpstr>
      <vt:lpstr>LeaNM_ConstrEq_CH4_40HP50</vt:lpstr>
      <vt:lpstr>LeaNM_ConstrEq_CH4_50HP75</vt:lpstr>
      <vt:lpstr>LeaNM_ConstrEq_CH4_75HP100</vt:lpstr>
      <vt:lpstr>LeaNM_ConstrEq_CO_100HP175</vt:lpstr>
      <vt:lpstr>LeaNM_ConstrEq_CO_11HP16</vt:lpstr>
      <vt:lpstr>LeaNM_ConstrEq_CO_16HP25</vt:lpstr>
      <vt:lpstr>LeaNM_ConstrEq_CO_175HP300</vt:lpstr>
      <vt:lpstr>LeaNM_ConstrEq_CO_25HP40</vt:lpstr>
      <vt:lpstr>LeaNM_ConstrEq_CO_40HP50</vt:lpstr>
      <vt:lpstr>LeaNM_ConstrEq_CO_50HP75</vt:lpstr>
      <vt:lpstr>LeaNM_ConstrEq_CO_75HP100</vt:lpstr>
      <vt:lpstr>LeaNM_ConstrEq_CO2_100HP175</vt:lpstr>
      <vt:lpstr>LeaNM_ConstrEq_CO2_11HP16</vt:lpstr>
      <vt:lpstr>LeaNM_ConstrEq_CO2_16HP25</vt:lpstr>
      <vt:lpstr>LeaNM_ConstrEq_CO2_175HP300</vt:lpstr>
      <vt:lpstr>LeaNM_ConstrEq_CO2_25HP40</vt:lpstr>
      <vt:lpstr>LeaNM_ConstrEq_CO2_40HP50</vt:lpstr>
      <vt:lpstr>LeaNM_ConstrEq_CO2_50HP75</vt:lpstr>
      <vt:lpstr>LeaNM_ConstrEq_CO2_75HP100</vt:lpstr>
      <vt:lpstr>LeaNM_ConstrEq_Desc1</vt:lpstr>
      <vt:lpstr>LeaNM_ConstrEq_Desc2</vt:lpstr>
      <vt:lpstr>LeaNM_ConstrEq_N2O_100HP175</vt:lpstr>
      <vt:lpstr>LeaNM_ConstrEq_N2O_11HP16</vt:lpstr>
      <vt:lpstr>LeaNM_ConstrEq_N2O_16HP25</vt:lpstr>
      <vt:lpstr>LeaNM_ConstrEq_N2O_175HP300</vt:lpstr>
      <vt:lpstr>LeaNM_ConstrEq_N2O_25HP40</vt:lpstr>
      <vt:lpstr>LeaNM_ConstrEq_N2O_40HP50</vt:lpstr>
      <vt:lpstr>LeaNM_ConstrEq_N2O_50HP75</vt:lpstr>
      <vt:lpstr>LeaNM_ConstrEq_N2O_75HP100</vt:lpstr>
      <vt:lpstr>LeaNM_ConstrEq_NOx_100HP175</vt:lpstr>
      <vt:lpstr>LeaNM_ConstrEq_NOx_11HP16</vt:lpstr>
      <vt:lpstr>LeaNM_ConstrEq_NOx_16HP25</vt:lpstr>
      <vt:lpstr>LeaNM_ConstrEq_NOx_175HP300</vt:lpstr>
      <vt:lpstr>LeaNM_ConstrEq_NOx_25HP40</vt:lpstr>
      <vt:lpstr>LeaNM_ConstrEq_NOx_40HP50</vt:lpstr>
      <vt:lpstr>LeaNM_ConstrEq_NOx_50HP75</vt:lpstr>
      <vt:lpstr>LeaNM_ConstrEq_NOx_75HP100</vt:lpstr>
      <vt:lpstr>LeaNM_ConstrEq_PM10_100HP175</vt:lpstr>
      <vt:lpstr>LeaNM_ConstrEq_PM10_11HP16</vt:lpstr>
      <vt:lpstr>LeaNM_ConstrEq_PM10_16HP25</vt:lpstr>
      <vt:lpstr>LeaNM_ConstrEq_PM10_175HP300</vt:lpstr>
      <vt:lpstr>LeaNM_ConstrEq_PM10_25HP40</vt:lpstr>
      <vt:lpstr>LeaNM_ConstrEq_PM10_40HP50</vt:lpstr>
      <vt:lpstr>LeaNM_ConstrEq_PM10_50HP75</vt:lpstr>
      <vt:lpstr>LeaNM_ConstrEq_PM10_75HP100</vt:lpstr>
      <vt:lpstr>LeaNM_ConstrEq_PM25_100HP175</vt:lpstr>
      <vt:lpstr>LeaNM_ConstrEq_PM25_11HP16</vt:lpstr>
      <vt:lpstr>LeaNM_ConstrEq_PM25_16HP25</vt:lpstr>
      <vt:lpstr>LeaNM_ConstrEq_PM25_175HP300</vt:lpstr>
      <vt:lpstr>LeaNM_ConstrEq_PM25_25HP40</vt:lpstr>
      <vt:lpstr>LeaNM_ConstrEq_PM25_40HP50</vt:lpstr>
      <vt:lpstr>LeaNM_ConstrEq_PM25_50HP75</vt:lpstr>
      <vt:lpstr>LeaNM_ConstrEq_PM25_75HP100</vt:lpstr>
      <vt:lpstr>LeaNM_ConstrEq_SO2_100HP175</vt:lpstr>
      <vt:lpstr>LeaNM_ConstrEq_SO2_11HP16</vt:lpstr>
      <vt:lpstr>LeaNM_ConstrEq_SO2_16HP25</vt:lpstr>
      <vt:lpstr>LeaNM_ConstrEq_SO2_175HP300</vt:lpstr>
      <vt:lpstr>LeaNM_ConstrEq_SO2_25HP40</vt:lpstr>
      <vt:lpstr>LeaNM_ConstrEq_SO2_40HP50</vt:lpstr>
      <vt:lpstr>LeaNM_ConstrEq_SO2_50HP75</vt:lpstr>
      <vt:lpstr>LeaNM_ConstrEq_SO2_75HP100</vt:lpstr>
      <vt:lpstr>LeaNM_ConstrEq_VOC_100HP175</vt:lpstr>
      <vt:lpstr>LeaNM_ConstrEq_VOC_11HP16</vt:lpstr>
      <vt:lpstr>LeaNM_ConstrEq_VOC_16HP25</vt:lpstr>
      <vt:lpstr>LeaNM_ConstrEq_VOC_175HP300</vt:lpstr>
      <vt:lpstr>LeaNM_ConstrEq_VOC_25HP40</vt:lpstr>
      <vt:lpstr>LeaNM_ConstrEq_VOC_40HP50</vt:lpstr>
      <vt:lpstr>LeaNM_ConstrEq_VOC_50HP75</vt:lpstr>
      <vt:lpstr>LeaNM_ConstrEq_VOC_75HP100</vt:lpstr>
      <vt:lpstr>LeaNM_construct_year</vt:lpstr>
      <vt:lpstr>LeaNM_HDDV_CH4</vt:lpstr>
      <vt:lpstr>LeaNM_HDDV_CO</vt:lpstr>
      <vt:lpstr>LeaNM_HDDV_CO2</vt:lpstr>
      <vt:lpstr>LeaNM_HDDV_N2O</vt:lpstr>
      <vt:lpstr>LeaNM_HDDV_NOx</vt:lpstr>
      <vt:lpstr>LeaNM_HDDV_PM10</vt:lpstr>
      <vt:lpstr>LeaNM_HDDV_PM25</vt:lpstr>
      <vt:lpstr>LeaNM_HDDV_SOx</vt:lpstr>
      <vt:lpstr>LeaNM_HDDV_VOC</vt:lpstr>
      <vt:lpstr>LeaNM_LDDT_CH4</vt:lpstr>
      <vt:lpstr>LeaNM_LDDT_CO</vt:lpstr>
      <vt:lpstr>LeaNM_LDDT_CO2</vt:lpstr>
      <vt:lpstr>LeaNM_LDDT_N2O</vt:lpstr>
      <vt:lpstr>LeaNM_LDDT_NOx</vt:lpstr>
      <vt:lpstr>LeaNM_LDDT_PM10</vt:lpstr>
      <vt:lpstr>LeaNM_LDDT_PM25</vt:lpstr>
      <vt:lpstr>LeaNM_LDDT_SOx</vt:lpstr>
      <vt:lpstr>LeaNM_LDDT_VOC</vt:lpstr>
      <vt:lpstr>LeaNM_LDDV_CH4</vt:lpstr>
      <vt:lpstr>LeaNM_LDDV_CO</vt:lpstr>
      <vt:lpstr>LeaNM_LDDV_CO2</vt:lpstr>
      <vt:lpstr>LeaNM_LDDV_N2O</vt:lpstr>
      <vt:lpstr>LeaNM_LDDV_NOx</vt:lpstr>
      <vt:lpstr>LeaNM_LDDV_PM10</vt:lpstr>
      <vt:lpstr>LeaNM_LDDV_PM25</vt:lpstr>
      <vt:lpstr>LeaNM_LDDV_SOx</vt:lpstr>
      <vt:lpstr>LeaNM_LDDV_VOC</vt:lpstr>
      <vt:lpstr>LeaNM_LDGT_CH4</vt:lpstr>
      <vt:lpstr>LeaNM_LDGT_CO</vt:lpstr>
      <vt:lpstr>LeaNM_LDGT_CO2</vt:lpstr>
      <vt:lpstr>LeaNM_LDGT_N2O</vt:lpstr>
      <vt:lpstr>LeaNM_LDGT_NOx</vt:lpstr>
      <vt:lpstr>LeaNM_LDGT_PM10</vt:lpstr>
      <vt:lpstr>LeaNM_LDGT_PM25</vt:lpstr>
      <vt:lpstr>LeaNM_LDGT_SOx</vt:lpstr>
      <vt:lpstr>LeaNM_LDGT_VOC</vt:lpstr>
      <vt:lpstr>LeaNM_og_equip_year</vt:lpstr>
      <vt:lpstr>LeaNM_OGEq_CH4_1000HP1200</vt:lpstr>
      <vt:lpstr>LeaNM_OGEq_CH4_100HP175</vt:lpstr>
      <vt:lpstr>LeaNM_OGEq_CH4_1200HP2000</vt:lpstr>
      <vt:lpstr>LeaNM_OGEq_CH4_16HP25</vt:lpstr>
      <vt:lpstr>LeaNM_OGEq_CH4_175HP300</vt:lpstr>
      <vt:lpstr>LeaNM_OGEq_CH4_2000HP3000</vt:lpstr>
      <vt:lpstr>LeaNM_OGEq_CH4_25HP40</vt:lpstr>
      <vt:lpstr>LeaNM_OGEq_CH4_300HP600</vt:lpstr>
      <vt:lpstr>LeaNM_OGEq_CH4_40HP50</vt:lpstr>
      <vt:lpstr>LeaNM_OGEq_CH4_50HP75</vt:lpstr>
      <vt:lpstr>LeaNM_OGEq_CH4_600HP750</vt:lpstr>
      <vt:lpstr>LeaNM_OGEq_CH4_6HP11</vt:lpstr>
      <vt:lpstr>LeaNM_OGEq_CH4_750HP1000</vt:lpstr>
      <vt:lpstr>LeaNM_OGEq_CH4_75HP100</vt:lpstr>
      <vt:lpstr>LeaNM_OGEq_CO_1000HP1200</vt:lpstr>
      <vt:lpstr>LeaNM_OGEq_CO_100HP175</vt:lpstr>
      <vt:lpstr>LeaNM_OGEq_CO_1200HP2000</vt:lpstr>
      <vt:lpstr>LeaNM_OGEq_CO_16HP25</vt:lpstr>
      <vt:lpstr>LeaNM_OGEq_CO_175HP300</vt:lpstr>
      <vt:lpstr>LeaNM_OGEq_CO_2000HP3000</vt:lpstr>
      <vt:lpstr>LeaNM_OGEq_CO_25HP40</vt:lpstr>
      <vt:lpstr>LeaNM_OGEq_CO_300HP600</vt:lpstr>
      <vt:lpstr>LeaNM_OGEq_CO_40HP50</vt:lpstr>
      <vt:lpstr>LeaNM_OGEq_CO_50HP75</vt:lpstr>
      <vt:lpstr>LeaNM_OGEq_CO_600HP750</vt:lpstr>
      <vt:lpstr>LeaNM_OGEq_CO_6HP11</vt:lpstr>
      <vt:lpstr>LeaNM_OGEq_CO_750HP1000</vt:lpstr>
      <vt:lpstr>LeaNM_OGEq_CO_75HP100</vt:lpstr>
      <vt:lpstr>LeaNM_OGEq_CO2_1000HP1200</vt:lpstr>
      <vt:lpstr>LeaNM_OGEq_CO2_100HP175</vt:lpstr>
      <vt:lpstr>LeaNM_OGEq_CO2_1200HP2000</vt:lpstr>
      <vt:lpstr>LeaNM_OGEq_CO2_16HP25</vt:lpstr>
      <vt:lpstr>LeaNM_OGEq_CO2_175HP300</vt:lpstr>
      <vt:lpstr>LeaNM_OGEq_CO2_2000HP3000</vt:lpstr>
      <vt:lpstr>LeaNM_OGEq_CO2_25HP40</vt:lpstr>
      <vt:lpstr>LeaNM_OGEq_CO2_300HP600</vt:lpstr>
      <vt:lpstr>LeaNM_OGEq_CO2_40HP50</vt:lpstr>
      <vt:lpstr>LeaNM_OGEq_CO2_50HP75</vt:lpstr>
      <vt:lpstr>LeaNM_OGEq_CO2_600HP750</vt:lpstr>
      <vt:lpstr>LeaNM_OGEq_CO2_6HP11</vt:lpstr>
      <vt:lpstr>LeaNM_OGEq_CO2_750HP1000</vt:lpstr>
      <vt:lpstr>LeaNM_OGEq_CO2_75HP100</vt:lpstr>
      <vt:lpstr>LeaNM_OGEq_Desc1</vt:lpstr>
      <vt:lpstr>LeaNM_OGEq_Desc2</vt:lpstr>
      <vt:lpstr>LeaNM_OGEq_N2O_1000HP1200</vt:lpstr>
      <vt:lpstr>LeaNM_OGEq_N2O_100HP175</vt:lpstr>
      <vt:lpstr>LeaNM_OGEq_N2O_1200HP2000</vt:lpstr>
      <vt:lpstr>LeaNM_OGEq_N2O_16HP25</vt:lpstr>
      <vt:lpstr>LeaNM_OGEq_N2O_175HP300</vt:lpstr>
      <vt:lpstr>LeaNM_OGEq_N2O_2000HP3000</vt:lpstr>
      <vt:lpstr>LeaNM_OGEq_N2O_25HP40</vt:lpstr>
      <vt:lpstr>LeaNM_OGEq_N2O_300HP600</vt:lpstr>
      <vt:lpstr>LeaNM_OGEq_N2O_40HP50</vt:lpstr>
      <vt:lpstr>LeaNM_OGEq_N2O_50HP75</vt:lpstr>
      <vt:lpstr>LeaNM_OGEq_N2O_600HP750</vt:lpstr>
      <vt:lpstr>LeaNM_OGEq_N2O_6HP11</vt:lpstr>
      <vt:lpstr>LeaNM_OGEq_N2O_750HP1000</vt:lpstr>
      <vt:lpstr>LeaNM_OGEq_N2O_75HP100</vt:lpstr>
      <vt:lpstr>LeaNM_OGEq_NOx_1000HP1200</vt:lpstr>
      <vt:lpstr>LeaNM_OGEq_NOx_100HP175</vt:lpstr>
      <vt:lpstr>LeaNM_OGEq_NOx_1200HP2000</vt:lpstr>
      <vt:lpstr>LeaNM_OGEq_NOx_16HP25</vt:lpstr>
      <vt:lpstr>LeaNM_OGEq_NOx_175HP300</vt:lpstr>
      <vt:lpstr>LeaNM_OGEq_NOx_2000HP3000</vt:lpstr>
      <vt:lpstr>LeaNM_OGEq_NOx_25HP40</vt:lpstr>
      <vt:lpstr>LeaNM_OGEq_NOx_300HP600</vt:lpstr>
      <vt:lpstr>LeaNM_OGEq_NOx_40HP50</vt:lpstr>
      <vt:lpstr>LeaNM_OGEq_NOx_50HP75</vt:lpstr>
      <vt:lpstr>LeaNM_OGEq_NOx_600HP750</vt:lpstr>
      <vt:lpstr>LeaNM_OGEq_NOx_6HP11</vt:lpstr>
      <vt:lpstr>LeaNM_OGEq_NOx_750HP1000</vt:lpstr>
      <vt:lpstr>LeaNM_OGEq_NOx_75HP100</vt:lpstr>
      <vt:lpstr>LeaNM_OGEq_PM10_1000HP1200</vt:lpstr>
      <vt:lpstr>LeaNM_OGEq_PM10_100HP175</vt:lpstr>
      <vt:lpstr>LeaNM_OGEq_PM10_1200HP2000</vt:lpstr>
      <vt:lpstr>LeaNM_OGEq_PM10_16HP25</vt:lpstr>
      <vt:lpstr>LeaNM_OGEq_PM10_175HP300</vt:lpstr>
      <vt:lpstr>LeaNM_OGEq_PM10_2000HP3000</vt:lpstr>
      <vt:lpstr>LeaNM_OGEq_PM10_25HP40</vt:lpstr>
      <vt:lpstr>LeaNM_OGEq_PM10_300HP600</vt:lpstr>
      <vt:lpstr>LeaNM_OGEq_PM10_40HP50</vt:lpstr>
      <vt:lpstr>LeaNM_OGEq_PM10_50HP75</vt:lpstr>
      <vt:lpstr>LeaNM_OGEq_PM10_600HP750</vt:lpstr>
      <vt:lpstr>LeaNM_OGEq_PM10_6HP11</vt:lpstr>
      <vt:lpstr>LeaNM_OGEq_PM10_750HP1000</vt:lpstr>
      <vt:lpstr>LeaNM_OGEq_PM10_75HP100</vt:lpstr>
      <vt:lpstr>LeaNM_OGEq_PM25_1000HP1200</vt:lpstr>
      <vt:lpstr>LeaNM_OGEq_PM25_100HP175</vt:lpstr>
      <vt:lpstr>LeaNM_OGEq_PM25_1200HP2000</vt:lpstr>
      <vt:lpstr>LeaNM_OGEq_PM25_16HP25</vt:lpstr>
      <vt:lpstr>LeaNM_OGEq_PM25_175HP300</vt:lpstr>
      <vt:lpstr>LeaNM_OGEq_PM25_2000HP3000</vt:lpstr>
      <vt:lpstr>LeaNM_OGEq_PM25_25HP40</vt:lpstr>
      <vt:lpstr>LeaNM_OGEq_PM25_300HP600</vt:lpstr>
      <vt:lpstr>LeaNM_OGEq_PM25_40HP50</vt:lpstr>
      <vt:lpstr>LeaNM_OGEq_PM25_50HP75</vt:lpstr>
      <vt:lpstr>LeaNM_OGEq_PM25_600HP750</vt:lpstr>
      <vt:lpstr>LeaNM_OGEq_PM25_6HP11</vt:lpstr>
      <vt:lpstr>LeaNM_OGEq_PM25_750HP1000</vt:lpstr>
      <vt:lpstr>LeaNM_OGEq_PM25_75HP100</vt:lpstr>
      <vt:lpstr>LeaNM_OGEq_SO2_1000HP1200</vt:lpstr>
      <vt:lpstr>LeaNM_OGEq_SO2_100HP175</vt:lpstr>
      <vt:lpstr>LeaNM_OGEq_SO2_1200HP2000</vt:lpstr>
      <vt:lpstr>LeaNM_OGEq_SO2_16HP25</vt:lpstr>
      <vt:lpstr>LeaNM_OGEq_SO2_175HP300</vt:lpstr>
      <vt:lpstr>LeaNM_OGEq_SO2_2000HP3000</vt:lpstr>
      <vt:lpstr>LeaNM_OGEq_SO2_25HP40</vt:lpstr>
      <vt:lpstr>LeaNM_OGEq_SO2_300HP600</vt:lpstr>
      <vt:lpstr>LeaNM_OGEq_SO2_40HP50</vt:lpstr>
      <vt:lpstr>LeaNM_OGEq_SO2_50HP75</vt:lpstr>
      <vt:lpstr>LeaNM_OGEq_SO2_600HP750</vt:lpstr>
      <vt:lpstr>LeaNM_OGEq_SO2_6HP11</vt:lpstr>
      <vt:lpstr>LeaNM_OGEq_SO2_750HP1000</vt:lpstr>
      <vt:lpstr>LeaNM_OGEq_SO2_75HP100</vt:lpstr>
      <vt:lpstr>LeaNM_OGEq_VOC_1000HP1200</vt:lpstr>
      <vt:lpstr>LeaNM_OGEq_VOC_100HP175</vt:lpstr>
      <vt:lpstr>LeaNM_OGEq_VOC_1200HP2000</vt:lpstr>
      <vt:lpstr>LeaNM_OGEq_VOC_16HP25</vt:lpstr>
      <vt:lpstr>LeaNM_OGEq_VOC_175HP300</vt:lpstr>
      <vt:lpstr>LeaNM_OGEq_VOC_2000HP3000</vt:lpstr>
      <vt:lpstr>LeaNM_OGEq_VOC_25HP40</vt:lpstr>
      <vt:lpstr>LeaNM_OGEq_VOC_300HP600</vt:lpstr>
      <vt:lpstr>LeaNM_OGEq_VOC_40HP50</vt:lpstr>
      <vt:lpstr>LeaNM_OGEq_VOC_50HP75</vt:lpstr>
      <vt:lpstr>LeaNM_OGEq_VOC_600HP750</vt:lpstr>
      <vt:lpstr>LeaNM_OGEq_VOC_6HP11</vt:lpstr>
      <vt:lpstr>LeaNM_OGEq_VOC_750HP1000</vt:lpstr>
      <vt:lpstr>LeaNM_OGEq_VOC_75HP100</vt:lpstr>
      <vt:lpstr>LeaNM_ONRD_DESCRIPT</vt:lpstr>
      <vt:lpstr>LeaNM_precip_days</vt:lpstr>
      <vt:lpstr>LeaNM_silt</vt:lpstr>
      <vt:lpstr>LeaNM_silt_descript</vt:lpstr>
      <vt:lpstr>LeaNM_Winds_Avg_Fastest</vt:lpstr>
      <vt:lpstr>LeaNM_year</vt:lpstr>
      <vt:lpstr>Livestock_Buffalo_Enteric</vt:lpstr>
      <vt:lpstr>Livestock_Buffalo_Manure</vt:lpstr>
      <vt:lpstr>Livestock_Cattle_Enteric</vt:lpstr>
      <vt:lpstr>Livestock_Cattle_Manure</vt:lpstr>
      <vt:lpstr>Livestock_Desc1</vt:lpstr>
      <vt:lpstr>Livestock_Horse_Enteric</vt:lpstr>
      <vt:lpstr>Livestock_Horse_Manure</vt:lpstr>
      <vt:lpstr>Livestock_Sheep_Enteric</vt:lpstr>
      <vt:lpstr>Livestock_Sheep_Manure</vt:lpstr>
      <vt:lpstr>Loadout_Desc1</vt:lpstr>
      <vt:lpstr>Loadout_Mol_Frac_Benzene</vt:lpstr>
      <vt:lpstr>Loadout_Mol_Frac_CH4</vt:lpstr>
      <vt:lpstr>Loadout_Mol_Frac_CO2</vt:lpstr>
      <vt:lpstr>Loadout_Mol_Frac_Decanes</vt:lpstr>
      <vt:lpstr>Loadout_Mol_Frac_Ebenzene</vt:lpstr>
      <vt:lpstr>Loadout_Mol_Frac_Ethane</vt:lpstr>
      <vt:lpstr>Loadout_Mol_Frac_H2O</vt:lpstr>
      <vt:lpstr>Loadout_Mol_Frac_H2S</vt:lpstr>
      <vt:lpstr>Loadout_Mol_Frac_Heptanes</vt:lpstr>
      <vt:lpstr>Loadout_Mol_Frac_Hexanes</vt:lpstr>
      <vt:lpstr>Loadout_Mol_Frac_Ibutane</vt:lpstr>
      <vt:lpstr>Loadout_Mol_Frac_Ipentane</vt:lpstr>
      <vt:lpstr>Loadout_Mol_Frac_N</vt:lpstr>
      <vt:lpstr>Loadout_Mol_Frac_N2O</vt:lpstr>
      <vt:lpstr>Loadout_Mol_Frac_Nbutane</vt:lpstr>
      <vt:lpstr>Loadout_Mol_Frac_NHexane</vt:lpstr>
      <vt:lpstr>Loadout_Mol_Frac_Nonanes</vt:lpstr>
      <vt:lpstr>Loadout_Mol_Frac_Npentane</vt:lpstr>
      <vt:lpstr>Loadout_Mol_Frac_Octanes</vt:lpstr>
      <vt:lpstr>Loadout_Mol_Frac_Propane</vt:lpstr>
      <vt:lpstr>Loadout_Mol_Frac_Toluene</vt:lpstr>
      <vt:lpstr>Loadout_Mol_Frac_Xylenes</vt:lpstr>
      <vt:lpstr>Loco_CH4</vt:lpstr>
      <vt:lpstr>Loco_CO</vt:lpstr>
      <vt:lpstr>Loco_CO2</vt:lpstr>
      <vt:lpstr>Loco_Desc1</vt:lpstr>
      <vt:lpstr>Loco_Desc2</vt:lpstr>
      <vt:lpstr>Loco_Desc3</vt:lpstr>
      <vt:lpstr>Loco_N2O</vt:lpstr>
      <vt:lpstr>Loco_NOx</vt:lpstr>
      <vt:lpstr>Loco_PM10</vt:lpstr>
      <vt:lpstr>Loco_PM25</vt:lpstr>
      <vt:lpstr>Loco_SOx</vt:lpstr>
      <vt:lpstr>Loco_VOC</vt:lpstr>
      <vt:lpstr>MineralNV_ConstrEq_CH4_100HP175</vt:lpstr>
      <vt:lpstr>MineralNV_ConstrEq_CH4_11HP16</vt:lpstr>
      <vt:lpstr>MineralNV_ConstrEq_CH4_16HP25</vt:lpstr>
      <vt:lpstr>MineralNV_ConstrEq_CH4_175HP300</vt:lpstr>
      <vt:lpstr>MineralNV_ConstrEq_CH4_25HP40</vt:lpstr>
      <vt:lpstr>MineralNV_ConstrEq_CH4_40HP50</vt:lpstr>
      <vt:lpstr>MineralNV_ConstrEq_CH4_50HP75</vt:lpstr>
      <vt:lpstr>MineralNV_ConstrEq_CH4_75HP100</vt:lpstr>
      <vt:lpstr>MineralNV_ConstrEq_CO_100HP175</vt:lpstr>
      <vt:lpstr>MineralNV_ConstrEq_CO_11HP16</vt:lpstr>
      <vt:lpstr>MineralNV_ConstrEq_CO_16HP25</vt:lpstr>
      <vt:lpstr>MineralNV_ConstrEq_CO_175HP300</vt:lpstr>
      <vt:lpstr>MineralNV_ConstrEq_CO_25HP40</vt:lpstr>
      <vt:lpstr>MineralNV_ConstrEq_CO_40HP50</vt:lpstr>
      <vt:lpstr>MineralNV_ConstrEq_CO_50HP75</vt:lpstr>
      <vt:lpstr>MineralNV_ConstrEq_CO_75HP100</vt:lpstr>
      <vt:lpstr>MineralNV_ConstrEq_CO2_100HP175</vt:lpstr>
      <vt:lpstr>MineralNV_ConstrEq_CO2_11HP16</vt:lpstr>
      <vt:lpstr>MineralNV_ConstrEq_CO2_16HP25</vt:lpstr>
      <vt:lpstr>MineralNV_ConstrEq_CO2_175HP300</vt:lpstr>
      <vt:lpstr>MineralNV_ConstrEq_CO2_25HP40</vt:lpstr>
      <vt:lpstr>MineralNV_ConstrEq_CO2_40HP50</vt:lpstr>
      <vt:lpstr>MineralNV_ConstrEq_CO2_50HP75</vt:lpstr>
      <vt:lpstr>MineralNV_ConstrEq_CO2_75HP100</vt:lpstr>
      <vt:lpstr>MineralNV_ConstrEq_Desc1</vt:lpstr>
      <vt:lpstr>MineralNV_ConstrEq_Desc2</vt:lpstr>
      <vt:lpstr>MineralNV_ConstrEq_N2O_100HP175</vt:lpstr>
      <vt:lpstr>MineralNV_ConstrEq_N2O_11HP16</vt:lpstr>
      <vt:lpstr>MineralNV_ConstrEq_N2O_16HP25</vt:lpstr>
      <vt:lpstr>MineralNV_ConstrEq_N2O_175HP300</vt:lpstr>
      <vt:lpstr>MineralNV_ConstrEq_N2O_25HP40</vt:lpstr>
      <vt:lpstr>MineralNV_ConstrEq_N2O_40HP50</vt:lpstr>
      <vt:lpstr>MineralNV_ConstrEq_N2O_50HP75</vt:lpstr>
      <vt:lpstr>MineralNV_ConstrEq_N2O_75HP100</vt:lpstr>
      <vt:lpstr>MineralNV_ConstrEq_NOx_100HP175</vt:lpstr>
      <vt:lpstr>MineralNV_ConstrEq_NOx_11HP16</vt:lpstr>
      <vt:lpstr>MineralNV_ConstrEq_NOx_16HP25</vt:lpstr>
      <vt:lpstr>MineralNV_ConstrEq_NOx_175HP300</vt:lpstr>
      <vt:lpstr>MineralNV_ConstrEq_NOx_25HP40</vt:lpstr>
      <vt:lpstr>MineralNV_ConstrEq_NOx_40HP50</vt:lpstr>
      <vt:lpstr>MineralNV_ConstrEq_NOx_50HP75</vt:lpstr>
      <vt:lpstr>MineralNV_ConstrEq_NOx_75HP100</vt:lpstr>
      <vt:lpstr>MineralNV_ConstrEq_PM10_100HP175</vt:lpstr>
      <vt:lpstr>MineralNV_ConstrEq_PM10_11HP16</vt:lpstr>
      <vt:lpstr>MineralNV_ConstrEq_PM10_16HP25</vt:lpstr>
      <vt:lpstr>MineralNV_ConstrEq_PM10_175HP300</vt:lpstr>
      <vt:lpstr>MineralNV_ConstrEq_PM10_25HP40</vt:lpstr>
      <vt:lpstr>MineralNV_ConstrEq_PM10_40HP50</vt:lpstr>
      <vt:lpstr>MineralNV_ConstrEq_PM10_50HP75</vt:lpstr>
      <vt:lpstr>MineralNV_ConstrEq_PM10_75HP100</vt:lpstr>
      <vt:lpstr>MineralNV_ConstrEq_PM25_100HP175</vt:lpstr>
      <vt:lpstr>MineralNV_ConstrEq_PM25_11HP16</vt:lpstr>
      <vt:lpstr>MineralNV_ConstrEq_PM25_16HP25</vt:lpstr>
      <vt:lpstr>MineralNV_ConstrEq_PM25_175HP300</vt:lpstr>
      <vt:lpstr>MineralNV_ConstrEq_PM25_25HP40</vt:lpstr>
      <vt:lpstr>MineralNV_ConstrEq_PM25_40HP50</vt:lpstr>
      <vt:lpstr>MineralNV_ConstrEq_PM25_50HP75</vt:lpstr>
      <vt:lpstr>MineralNV_ConstrEq_PM25_75HP100</vt:lpstr>
      <vt:lpstr>MineralNV_ConstrEq_SO2_100HP175</vt:lpstr>
      <vt:lpstr>MineralNV_ConstrEq_SO2_11HP16</vt:lpstr>
      <vt:lpstr>MineralNV_ConstrEq_SO2_16HP25</vt:lpstr>
      <vt:lpstr>MineralNV_ConstrEq_SO2_175HP300</vt:lpstr>
      <vt:lpstr>MineralNV_ConstrEq_SO2_25HP40</vt:lpstr>
      <vt:lpstr>MineralNV_ConstrEq_SO2_40HP50</vt:lpstr>
      <vt:lpstr>MineralNV_ConstrEq_SO2_50HP75</vt:lpstr>
      <vt:lpstr>MineralNV_ConstrEq_SO2_75HP100</vt:lpstr>
      <vt:lpstr>MineralNV_ConstrEq_VOC_100HP175</vt:lpstr>
      <vt:lpstr>MineralNV_ConstrEq_VOC_11HP16</vt:lpstr>
      <vt:lpstr>MineralNV_ConstrEq_VOC_16HP25</vt:lpstr>
      <vt:lpstr>MineralNV_ConstrEq_VOC_175HP300</vt:lpstr>
      <vt:lpstr>MineralNV_ConstrEq_VOC_25HP40</vt:lpstr>
      <vt:lpstr>MineralNV_ConstrEq_VOC_40HP50</vt:lpstr>
      <vt:lpstr>MineralNV_ConstrEq_VOC_50HP75</vt:lpstr>
      <vt:lpstr>MineralNV_ConstrEq_VOC_75HP100</vt:lpstr>
      <vt:lpstr>MineralNV_construct_year</vt:lpstr>
      <vt:lpstr>MineralNV_HDDV_CH4</vt:lpstr>
      <vt:lpstr>MineralNV_HDDV_CO</vt:lpstr>
      <vt:lpstr>MineralNV_HDDV_CO2</vt:lpstr>
      <vt:lpstr>MineralNV_HDDV_N2O</vt:lpstr>
      <vt:lpstr>MineralNV_HDDV_NOx</vt:lpstr>
      <vt:lpstr>MineralNV_HDDV_PM10</vt:lpstr>
      <vt:lpstr>MineralNV_HDDV_PM25</vt:lpstr>
      <vt:lpstr>MineralNV_HDDV_SOx</vt:lpstr>
      <vt:lpstr>MineralNV_HDDV_VOC</vt:lpstr>
      <vt:lpstr>MineralNV_LDDT_CH4</vt:lpstr>
      <vt:lpstr>MineralNV_LDDT_CO</vt:lpstr>
      <vt:lpstr>MineralNV_LDDT_CO2</vt:lpstr>
      <vt:lpstr>MineralNV_LDDT_N2O</vt:lpstr>
      <vt:lpstr>MineralNV_LDDT_NOx</vt:lpstr>
      <vt:lpstr>MineralNV_LDDT_PM10</vt:lpstr>
      <vt:lpstr>MineralNV_LDDT_PM25</vt:lpstr>
      <vt:lpstr>MineralNV_LDDT_SOx</vt:lpstr>
      <vt:lpstr>MineralNV_LDDT_VOC</vt:lpstr>
      <vt:lpstr>MineralNV_LDGT_CH4</vt:lpstr>
      <vt:lpstr>MineralNV_LDGT_CO</vt:lpstr>
      <vt:lpstr>MineralNV_LDGT_CO2</vt:lpstr>
      <vt:lpstr>MineralNV_LDGT_N2O</vt:lpstr>
      <vt:lpstr>MineralNV_LDGT_NOx</vt:lpstr>
      <vt:lpstr>MineralNV_LDGT_PM10</vt:lpstr>
      <vt:lpstr>MineralNV_LDGT_PM25</vt:lpstr>
      <vt:lpstr>MineralNV_LDGT_SOx</vt:lpstr>
      <vt:lpstr>MineralNV_LDGT_VOC</vt:lpstr>
      <vt:lpstr>MineralNV_ONRD_DESCRIPT</vt:lpstr>
      <vt:lpstr>MineralNV_precip_days</vt:lpstr>
      <vt:lpstr>MineralNV_silt</vt:lpstr>
      <vt:lpstr>MineralNV_silt_descript</vt:lpstr>
      <vt:lpstr>MineralNV_Winds_Avg_Fastest</vt:lpstr>
      <vt:lpstr>NG_Compressor_Engine_CH4</vt:lpstr>
      <vt:lpstr>NG_Compressor_Engine_CO</vt:lpstr>
      <vt:lpstr>NG_Compressor_Engine_CO2</vt:lpstr>
      <vt:lpstr>NG_Compressor_Engine_Desc1</vt:lpstr>
      <vt:lpstr>NG_Compressor_Engine_Desc2</vt:lpstr>
      <vt:lpstr>NG_Compressor_Engine_Desc3</vt:lpstr>
      <vt:lpstr>NG_Compressor_Engine_Desc4</vt:lpstr>
      <vt:lpstr>NG_Compressor_Engine_HCHO</vt:lpstr>
      <vt:lpstr>NG_Compressor_Engine_N2O</vt:lpstr>
      <vt:lpstr>NG_Compressor_Engine_NOx</vt:lpstr>
      <vt:lpstr>NG_Compressor_Engine_PM10</vt:lpstr>
      <vt:lpstr>NG_Compressor_Engine_PM25</vt:lpstr>
      <vt:lpstr>NG_Compressor_Engine_SO2</vt:lpstr>
      <vt:lpstr>NG_Compressor_Engine_VOC</vt:lpstr>
      <vt:lpstr>Oil_Loading_Benzene</vt:lpstr>
      <vt:lpstr>Oil_Loading_Ebenzene</vt:lpstr>
      <vt:lpstr>Oil_Loading_Toluene</vt:lpstr>
      <vt:lpstr>Oil_Loading_Xylene</vt:lpstr>
      <vt:lpstr>Oil_Loadout_Ave_Temp</vt:lpstr>
      <vt:lpstr>Oil_Loadout_Mol_Weight</vt:lpstr>
      <vt:lpstr>Oil_Loadout_Sat_Factor</vt:lpstr>
      <vt:lpstr>Oil_Loadout_Vapor_Pres</vt:lpstr>
      <vt:lpstr>Oil_Pumpjack_Engines_CH4</vt:lpstr>
      <vt:lpstr>Oil_Pumpjack_Engines_CO</vt:lpstr>
      <vt:lpstr>Oil_Pumpjack_Engines_CO2</vt:lpstr>
      <vt:lpstr>Oil_Pumpjack_Engines_Desc1</vt:lpstr>
      <vt:lpstr>Oil_Pumpjack_Engines_Desc2</vt:lpstr>
      <vt:lpstr>Oil_Pumpjack_Engines_Desc3</vt:lpstr>
      <vt:lpstr>Oil_Pumpjack_Engines_Desc4</vt:lpstr>
      <vt:lpstr>Oil_Pumpjack_Engines_Elec_Frac</vt:lpstr>
      <vt:lpstr>Oil_Pumpjack_Engines_HP</vt:lpstr>
      <vt:lpstr>Oil_Pumpjack_Engines_Load_Fac</vt:lpstr>
      <vt:lpstr>Oil_Pumpjack_Engines_N2O</vt:lpstr>
      <vt:lpstr>Oil_Pumpjack_Engines_NOx</vt:lpstr>
      <vt:lpstr>Oil_Pumpjack_Engines_PM</vt:lpstr>
      <vt:lpstr>Oil_Pumpjack_Engines_SO2</vt:lpstr>
      <vt:lpstr>Oil_Pumpjack_Engines_VOC</vt:lpstr>
      <vt:lpstr>Oil_Tank_Benzene</vt:lpstr>
      <vt:lpstr>Oil_Tank_Ebenzene</vt:lpstr>
      <vt:lpstr>Oil_Tank_Toluene</vt:lpstr>
      <vt:lpstr>Oil_Tank_VOC</vt:lpstr>
      <vt:lpstr>Oil_Tank_Xylene</vt:lpstr>
      <vt:lpstr>Pneumatic_Pumps_Desc1</vt:lpstr>
      <vt:lpstr>Pneumatic_Pumps_TOC</vt:lpstr>
      <vt:lpstr>precip_days_descript</vt:lpstr>
      <vt:lpstr>RichlandMT_ConstrEq_CH4_100HP175</vt:lpstr>
      <vt:lpstr>RichlandMT_ConstrEq_CH4_11HP16</vt:lpstr>
      <vt:lpstr>RichlandMT_ConstrEq_CH4_16HP25</vt:lpstr>
      <vt:lpstr>RichlandMT_ConstrEq_CH4_175HP300</vt:lpstr>
      <vt:lpstr>RichlandMT_ConstrEq_CH4_25HP40</vt:lpstr>
      <vt:lpstr>RichlandMT_ConstrEq_CH4_40HP50</vt:lpstr>
      <vt:lpstr>RichlandMT_ConstrEq_CH4_50HP75</vt:lpstr>
      <vt:lpstr>RichlandMT_ConstrEq_CH4_75HP100</vt:lpstr>
      <vt:lpstr>RichlandMT_ConstrEq_CO_100HP175</vt:lpstr>
      <vt:lpstr>RichlandMT_ConstrEq_CO_11HP16</vt:lpstr>
      <vt:lpstr>RichlandMT_ConstrEq_CO_16HP25</vt:lpstr>
      <vt:lpstr>RichlandMT_ConstrEq_CO_175HP300</vt:lpstr>
      <vt:lpstr>RichlandMT_ConstrEq_CO_25HP40</vt:lpstr>
      <vt:lpstr>RichlandMT_ConstrEq_CO_40HP50</vt:lpstr>
      <vt:lpstr>RichlandMT_ConstrEq_CO_50HP75</vt:lpstr>
      <vt:lpstr>RichlandMT_ConstrEq_CO_75HP100</vt:lpstr>
      <vt:lpstr>RichlandMT_ConstrEq_CO2_100HP175</vt:lpstr>
      <vt:lpstr>RichlandMT_ConstrEq_CO2_11HP16</vt:lpstr>
      <vt:lpstr>RichlandMT_ConstrEq_CO2_16HP25</vt:lpstr>
      <vt:lpstr>RichlandMT_ConstrEq_CO2_175HP300</vt:lpstr>
      <vt:lpstr>RichlandMT_ConstrEq_CO2_25HP40</vt:lpstr>
      <vt:lpstr>RichlandMT_ConstrEq_CO2_40HP50</vt:lpstr>
      <vt:lpstr>RichlandMT_ConstrEq_CO2_50HP75</vt:lpstr>
      <vt:lpstr>RichlandMT_ConstrEq_CO2_75HP100</vt:lpstr>
      <vt:lpstr>RichlandMT_ConstrEq_Desc1</vt:lpstr>
      <vt:lpstr>RichlandMT_ConstrEq_Desc2</vt:lpstr>
      <vt:lpstr>RichlandMT_ConstrEq_N2O_100HP175</vt:lpstr>
      <vt:lpstr>RichlandMT_ConstrEq_N2O_11HP16</vt:lpstr>
      <vt:lpstr>RichlandMT_ConstrEq_N2O_16HP25</vt:lpstr>
      <vt:lpstr>RichlandMT_ConstrEq_N2O_175HP300</vt:lpstr>
      <vt:lpstr>RichlandMT_ConstrEq_N2O_25HP40</vt:lpstr>
      <vt:lpstr>RichlandMT_ConstrEq_N2O_40HP50</vt:lpstr>
      <vt:lpstr>RichlandMT_ConstrEq_N2O_50HP75</vt:lpstr>
      <vt:lpstr>RichlandMT_ConstrEq_N2O_75HP100</vt:lpstr>
      <vt:lpstr>RichlandMT_ConstrEq_NOx_100HP175</vt:lpstr>
      <vt:lpstr>RichlandMT_ConstrEq_NOx_11HP16</vt:lpstr>
      <vt:lpstr>RichlandMT_ConstrEq_NOx_16HP25</vt:lpstr>
      <vt:lpstr>RichlandMT_ConstrEq_NOx_175HP300</vt:lpstr>
      <vt:lpstr>RichlandMT_ConstrEq_NOx_25HP40</vt:lpstr>
      <vt:lpstr>RichlandMT_ConstrEq_NOx_40HP50</vt:lpstr>
      <vt:lpstr>RichlandMT_ConstrEq_NOx_50HP75</vt:lpstr>
      <vt:lpstr>RichlandMT_ConstrEq_NOx_75HP100</vt:lpstr>
      <vt:lpstr>RichlandMT_ConstrEq_PM10_100HP175</vt:lpstr>
      <vt:lpstr>RichlandMT_ConstrEq_PM10_11HP16</vt:lpstr>
      <vt:lpstr>RichlandMT_ConstrEq_PM10_16HP25</vt:lpstr>
      <vt:lpstr>RichlandMT_ConstrEq_PM10_175HP300</vt:lpstr>
      <vt:lpstr>RichlandMT_ConstrEq_PM10_25HP40</vt:lpstr>
      <vt:lpstr>RichlandMT_ConstrEq_PM10_40HP50</vt:lpstr>
      <vt:lpstr>RichlandMT_ConstrEq_PM10_50HP75</vt:lpstr>
      <vt:lpstr>RichlandMT_ConstrEq_PM10_75HP100</vt:lpstr>
      <vt:lpstr>RichlandMT_ConstrEq_PM25_100HP175</vt:lpstr>
      <vt:lpstr>RichlandMT_ConstrEq_PM25_11HP16</vt:lpstr>
      <vt:lpstr>RichlandMT_ConstrEq_PM25_16HP25</vt:lpstr>
      <vt:lpstr>RichlandMT_ConstrEq_PM25_175HP300</vt:lpstr>
      <vt:lpstr>RichlandMT_ConstrEq_PM25_25HP40</vt:lpstr>
      <vt:lpstr>RichlandMT_ConstrEq_PM25_40HP50</vt:lpstr>
      <vt:lpstr>RichlandMT_ConstrEq_PM25_50HP75</vt:lpstr>
      <vt:lpstr>RichlandMT_ConstrEq_PM25_75HP100</vt:lpstr>
      <vt:lpstr>RichlandMT_ConstrEq_SO2_100HP175</vt:lpstr>
      <vt:lpstr>RichlandMT_ConstrEq_SO2_11HP16</vt:lpstr>
      <vt:lpstr>RichlandMT_ConstrEq_SO2_16HP25</vt:lpstr>
      <vt:lpstr>RichlandMT_ConstrEq_SO2_175HP300</vt:lpstr>
      <vt:lpstr>RichlandMT_ConstrEq_SO2_25HP40</vt:lpstr>
      <vt:lpstr>RichlandMT_ConstrEq_SO2_40HP50</vt:lpstr>
      <vt:lpstr>RichlandMT_ConstrEq_SO2_50HP75</vt:lpstr>
      <vt:lpstr>RichlandMT_ConstrEq_SO2_75HP100</vt:lpstr>
      <vt:lpstr>RichlandMT_ConstrEq_VOC_100HP175</vt:lpstr>
      <vt:lpstr>RichlandMT_ConstrEq_VOC_11HP16</vt:lpstr>
      <vt:lpstr>RichlandMT_ConstrEq_VOC_16HP25</vt:lpstr>
      <vt:lpstr>RichlandMT_ConstrEq_VOC_175HP300</vt:lpstr>
      <vt:lpstr>RichlandMT_ConstrEq_VOC_25HP40</vt:lpstr>
      <vt:lpstr>RichlandMT_ConstrEq_VOC_40HP50</vt:lpstr>
      <vt:lpstr>RichlandMT_ConstrEq_VOC_50HP75</vt:lpstr>
      <vt:lpstr>RichlandMT_ConstrEq_VOC_75HP100</vt:lpstr>
      <vt:lpstr>RichlandMT_construct_year</vt:lpstr>
      <vt:lpstr>RichlandMT_HDDV_CH4</vt:lpstr>
      <vt:lpstr>RichlandMT_HDDV_CO</vt:lpstr>
      <vt:lpstr>RichlandMT_HDDV_CO2</vt:lpstr>
      <vt:lpstr>RichlandMT_HDDV_N2O</vt:lpstr>
      <vt:lpstr>RichlandMT_HDDV_NOx</vt:lpstr>
      <vt:lpstr>RichlandMT_HDDV_PM10</vt:lpstr>
      <vt:lpstr>RichlandMT_HDDV_PM25</vt:lpstr>
      <vt:lpstr>RichlandMT_HDDV_SOx</vt:lpstr>
      <vt:lpstr>RichlandMT_HDDV_VOC</vt:lpstr>
      <vt:lpstr>RichlandMT_LDDT_CH4</vt:lpstr>
      <vt:lpstr>RichlandMT_LDDT_CO</vt:lpstr>
      <vt:lpstr>RichlandMT_LDDT_CO2</vt:lpstr>
      <vt:lpstr>RichlandMT_LDDT_N2O</vt:lpstr>
      <vt:lpstr>RichlandMT_LDDT_NOx</vt:lpstr>
      <vt:lpstr>RichlandMT_LDDT_PM10</vt:lpstr>
      <vt:lpstr>RichlandMT_LDDT_PM25</vt:lpstr>
      <vt:lpstr>RichlandMT_LDDT_SOx</vt:lpstr>
      <vt:lpstr>RichlandMT_LDDT_VOC</vt:lpstr>
      <vt:lpstr>RichlandMT_LDGT_CH4</vt:lpstr>
      <vt:lpstr>RichlandMT_LDGT_CO</vt:lpstr>
      <vt:lpstr>RichlandMT_LDGT_CO2</vt:lpstr>
      <vt:lpstr>RichlandMT_LDGT_N2O</vt:lpstr>
      <vt:lpstr>RichlandMT_LDGT_NOx</vt:lpstr>
      <vt:lpstr>RichlandMT_LDGT_PM10</vt:lpstr>
      <vt:lpstr>RichlandMT_LDGT_PM25</vt:lpstr>
      <vt:lpstr>RichlandMT_LDGT_SOx</vt:lpstr>
      <vt:lpstr>RichlandMT_LDGT_VOC</vt:lpstr>
      <vt:lpstr>RichlandMT_og_equip_year</vt:lpstr>
      <vt:lpstr>RichlandMT_OGEq_CH4_1000HP1200</vt:lpstr>
      <vt:lpstr>RichlandMT_OGEq_CH4_100HP175</vt:lpstr>
      <vt:lpstr>RichlandMT_OGEq_CH4_1200HP2000</vt:lpstr>
      <vt:lpstr>RichlandMT_OGEq_CH4_16HP25</vt:lpstr>
      <vt:lpstr>RichlandMT_OGEq_CH4_175HP300</vt:lpstr>
      <vt:lpstr>RichlandMT_OGEq_CH4_2000HP3000</vt:lpstr>
      <vt:lpstr>RichlandMT_OGEq_CH4_25HP40</vt:lpstr>
      <vt:lpstr>RichlandMT_OGEq_CH4_300HP600</vt:lpstr>
      <vt:lpstr>RichlandMT_OGEq_CH4_40HP50</vt:lpstr>
      <vt:lpstr>RichlandMT_OGEq_CH4_50HP75</vt:lpstr>
      <vt:lpstr>RichlandMT_OGEq_CH4_600HP750</vt:lpstr>
      <vt:lpstr>RichlandMT_OGEq_CH4_6HP11</vt:lpstr>
      <vt:lpstr>RichlandMT_OGEq_CH4_750HP1000</vt:lpstr>
      <vt:lpstr>RichlandMT_OGEq_CH4_75HP100</vt:lpstr>
      <vt:lpstr>RichlandMT_OGEq_CO_1000HP1200</vt:lpstr>
      <vt:lpstr>RichlandMT_OGEq_CO_100HP175</vt:lpstr>
      <vt:lpstr>RichlandMT_OGEq_CO_1200HP2000</vt:lpstr>
      <vt:lpstr>RichlandMT_OGEq_CO_16HP25</vt:lpstr>
      <vt:lpstr>RichlandMT_OGEq_CO_175HP300</vt:lpstr>
      <vt:lpstr>RichlandMT_OGEq_CO_2000HP3000</vt:lpstr>
      <vt:lpstr>RichlandMT_OGEq_CO_25HP40</vt:lpstr>
      <vt:lpstr>RichlandMT_OGEq_CO_300HP600</vt:lpstr>
      <vt:lpstr>RichlandMT_OGEq_CO_40HP50</vt:lpstr>
      <vt:lpstr>RichlandMT_OGEq_CO_50HP75</vt:lpstr>
      <vt:lpstr>RichlandMT_OGEq_CO_600HP750</vt:lpstr>
      <vt:lpstr>RichlandMT_OGEq_CO_6HP11</vt:lpstr>
      <vt:lpstr>RichlandMT_OGEq_CO_750HP1000</vt:lpstr>
      <vt:lpstr>RichlandMT_OGEq_CO_75HP100</vt:lpstr>
      <vt:lpstr>RichlandMT_OGEq_CO2_1000HP1200</vt:lpstr>
      <vt:lpstr>RichlandMT_OGEq_CO2_100HP175</vt:lpstr>
      <vt:lpstr>RichlandMT_OGEq_CO2_1200HP2000</vt:lpstr>
      <vt:lpstr>RichlandMT_OGEq_CO2_16HP25</vt:lpstr>
      <vt:lpstr>RichlandMT_OGEq_CO2_175HP300</vt:lpstr>
      <vt:lpstr>RichlandMT_OGEq_CO2_2000HP3000</vt:lpstr>
      <vt:lpstr>RichlandMT_OGEq_CO2_25HP40</vt:lpstr>
      <vt:lpstr>RichlandMT_OGEq_CO2_300HP600</vt:lpstr>
      <vt:lpstr>RichlandMT_OGEq_CO2_40HP50</vt:lpstr>
      <vt:lpstr>RichlandMT_OGEq_CO2_50HP75</vt:lpstr>
      <vt:lpstr>RichlandMT_OGEq_CO2_600HP750</vt:lpstr>
      <vt:lpstr>RichlandMT_OGEq_CO2_6HP11</vt:lpstr>
      <vt:lpstr>RichlandMT_OGEq_CO2_750HP1000</vt:lpstr>
      <vt:lpstr>RichlandMT_OGEq_CO2_75HP100</vt:lpstr>
      <vt:lpstr>RichlandMT_OGEq_Desc1</vt:lpstr>
      <vt:lpstr>RichlandMT_OGEq_Desc2</vt:lpstr>
      <vt:lpstr>RichlandMT_OGEq_N2O_1000HP1200</vt:lpstr>
      <vt:lpstr>RichlandMT_OGEq_N2O_100HP175</vt:lpstr>
      <vt:lpstr>RichlandMT_OGEq_N2O_1200HP2000</vt:lpstr>
      <vt:lpstr>RichlandMT_OGEq_N2O_16HP25</vt:lpstr>
      <vt:lpstr>RichlandMT_OGEq_N2O_175HP300</vt:lpstr>
      <vt:lpstr>RichlandMT_OGEq_N2O_2000HP3000</vt:lpstr>
      <vt:lpstr>RichlandMT_OGEq_N2O_25HP40</vt:lpstr>
      <vt:lpstr>RichlandMT_OGEq_N2O_300HP600</vt:lpstr>
      <vt:lpstr>RichlandMT_OGEq_N2O_40HP50</vt:lpstr>
      <vt:lpstr>RichlandMT_OGEq_N2O_50HP75</vt:lpstr>
      <vt:lpstr>RichlandMT_OGEq_N2O_600HP750</vt:lpstr>
      <vt:lpstr>RichlandMT_OGEq_N2O_6HP11</vt:lpstr>
      <vt:lpstr>RichlandMT_OGEq_N2O_750HP1000</vt:lpstr>
      <vt:lpstr>RichlandMT_OGEq_N2O_75HP100</vt:lpstr>
      <vt:lpstr>RichlandMT_OGEq_NOx_1000HP1200</vt:lpstr>
      <vt:lpstr>RichlandMT_OGEq_NOx_100HP175</vt:lpstr>
      <vt:lpstr>RichlandMT_OGEq_NOx_1200HP2000</vt:lpstr>
      <vt:lpstr>RichlandMT_OGEq_NOx_16HP25</vt:lpstr>
      <vt:lpstr>RichlandMT_OGEq_NOx_175HP300</vt:lpstr>
      <vt:lpstr>RichlandMT_OGEq_NOx_2000HP3000</vt:lpstr>
      <vt:lpstr>RichlandMT_OGEq_NOx_25HP40</vt:lpstr>
      <vt:lpstr>RichlandMT_OGEq_NOx_300HP600</vt:lpstr>
      <vt:lpstr>RichlandMT_OGEq_NOx_40HP50</vt:lpstr>
      <vt:lpstr>RichlandMT_OGEq_NOx_50HP75</vt:lpstr>
      <vt:lpstr>RichlandMT_OGEq_NOx_600HP750</vt:lpstr>
      <vt:lpstr>RichlandMT_OGEq_NOx_6HP11</vt:lpstr>
      <vt:lpstr>RichlandMT_OGEq_NOx_750HP1000</vt:lpstr>
      <vt:lpstr>RichlandMT_OGEq_NOx_75HP100</vt:lpstr>
      <vt:lpstr>RichlandMT_OGEq_PM10_1000HP1200</vt:lpstr>
      <vt:lpstr>RichlandMT_OGEq_PM10_100HP175</vt:lpstr>
      <vt:lpstr>RichlandMT_OGEq_PM10_1200HP2000</vt:lpstr>
      <vt:lpstr>RichlandMT_OGEq_PM10_16HP25</vt:lpstr>
      <vt:lpstr>RichlandMT_OGEq_PM10_175HP300</vt:lpstr>
      <vt:lpstr>RichlandMT_OGEq_PM10_2000HP3000</vt:lpstr>
      <vt:lpstr>RichlandMT_OGEq_PM10_25HP40</vt:lpstr>
      <vt:lpstr>RichlandMT_OGEq_PM10_300HP600</vt:lpstr>
      <vt:lpstr>RichlandMT_OGEq_PM10_40HP50</vt:lpstr>
      <vt:lpstr>RichlandMT_OGEq_PM10_50HP75</vt:lpstr>
      <vt:lpstr>RichlandMT_OGEq_PM10_600HP750</vt:lpstr>
      <vt:lpstr>RichlandMT_OGEq_PM10_6HP11</vt:lpstr>
      <vt:lpstr>RichlandMT_OGEq_PM10_750HP1000</vt:lpstr>
      <vt:lpstr>RichlandMT_OGEq_PM10_75HP100</vt:lpstr>
      <vt:lpstr>RichlandMT_OGEq_PM25_1000HP1200</vt:lpstr>
      <vt:lpstr>RichlandMT_OGEq_PM25_100HP175</vt:lpstr>
      <vt:lpstr>RichlandMT_OGEq_PM25_1200HP2000</vt:lpstr>
      <vt:lpstr>RichlandMT_OGEq_PM25_16HP25</vt:lpstr>
      <vt:lpstr>RichlandMT_OGEq_PM25_175HP300</vt:lpstr>
      <vt:lpstr>RichlandMT_OGEq_PM25_2000HP3000</vt:lpstr>
      <vt:lpstr>RichlandMT_OGEq_PM25_25HP40</vt:lpstr>
      <vt:lpstr>RichlandMT_OGEq_PM25_300HP600</vt:lpstr>
      <vt:lpstr>RichlandMT_OGEq_PM25_40HP50</vt:lpstr>
      <vt:lpstr>RichlandMT_OGEq_PM25_50HP75</vt:lpstr>
      <vt:lpstr>RichlandMT_OGEq_PM25_600HP750</vt:lpstr>
      <vt:lpstr>RichlandMT_OGEq_PM25_6HP11</vt:lpstr>
      <vt:lpstr>RichlandMT_OGEq_PM25_750HP1000</vt:lpstr>
      <vt:lpstr>RichlandMT_OGEq_PM25_75HP100</vt:lpstr>
      <vt:lpstr>RichlandMT_OGEq_SO2_1000HP1200</vt:lpstr>
      <vt:lpstr>RichlandMT_OGEq_SO2_100HP175</vt:lpstr>
      <vt:lpstr>RichlandMT_OGEq_SO2_1200HP2000</vt:lpstr>
      <vt:lpstr>RichlandMT_OGEq_SO2_16HP25</vt:lpstr>
      <vt:lpstr>RichlandMT_OGEq_SO2_175HP300</vt:lpstr>
      <vt:lpstr>RichlandMT_OGEq_SO2_2000HP3000</vt:lpstr>
      <vt:lpstr>RichlandMT_OGEq_SO2_25HP40</vt:lpstr>
      <vt:lpstr>RichlandMT_OGEq_SO2_300HP600</vt:lpstr>
      <vt:lpstr>RichlandMT_OGEq_SO2_40HP50</vt:lpstr>
      <vt:lpstr>RichlandMT_OGEq_SO2_50HP75</vt:lpstr>
      <vt:lpstr>RichlandMT_OGEq_SO2_600HP750</vt:lpstr>
      <vt:lpstr>RichlandMT_OGEq_SO2_6HP11</vt:lpstr>
      <vt:lpstr>RichlandMT_OGEq_SO2_750HP1000</vt:lpstr>
      <vt:lpstr>RichlandMT_OGEq_SO2_75HP100</vt:lpstr>
      <vt:lpstr>RichlandMT_OGEq_VOC_1000HP1200</vt:lpstr>
      <vt:lpstr>RichlandMT_OGEq_VOC_100HP175</vt:lpstr>
      <vt:lpstr>RichlandMT_OGEq_VOC_1200HP2000</vt:lpstr>
      <vt:lpstr>RichlandMT_OGEq_VOC_16HP25</vt:lpstr>
      <vt:lpstr>RichlandMT_OGEq_VOC_175HP300</vt:lpstr>
      <vt:lpstr>RichlandMT_OGEq_VOC_2000HP3000</vt:lpstr>
      <vt:lpstr>RichlandMT_OGEq_VOC_25HP40</vt:lpstr>
      <vt:lpstr>RichlandMT_OGEq_VOC_300HP600</vt:lpstr>
      <vt:lpstr>RichlandMT_OGEq_VOC_40HP50</vt:lpstr>
      <vt:lpstr>RichlandMT_OGEq_VOC_50HP75</vt:lpstr>
      <vt:lpstr>RichlandMT_OGEq_VOC_600HP750</vt:lpstr>
      <vt:lpstr>RichlandMT_OGEq_VOC_6HP11</vt:lpstr>
      <vt:lpstr>RichlandMT_OGEq_VOC_750HP1000</vt:lpstr>
      <vt:lpstr>RichlandMT_OGEq_VOC_75HP100</vt:lpstr>
      <vt:lpstr>RichlandMT_ONRD_DESCRIPT</vt:lpstr>
      <vt:lpstr>RichlandMT_precip_days</vt:lpstr>
      <vt:lpstr>RichlandMT_silt</vt:lpstr>
      <vt:lpstr>RichlandMT_silt_descript</vt:lpstr>
      <vt:lpstr>RichlandMT_Winds_Avg_Fastest</vt:lpstr>
      <vt:lpstr>Rock_Concrete_Conveyor_PM10</vt:lpstr>
      <vt:lpstr>Rock_Concrete_Conveyor_PM25</vt:lpstr>
      <vt:lpstr>Rock_Concrete_Desc1</vt:lpstr>
      <vt:lpstr>Rock_Concrete_Desc2</vt:lpstr>
      <vt:lpstr>Rock_Concrete_Desc3</vt:lpstr>
      <vt:lpstr>Rock_Concrete_Fines_Crushing_PM10</vt:lpstr>
      <vt:lpstr>Rock_Concrete_Fines_Crushing_PM25</vt:lpstr>
      <vt:lpstr>Rock_Concrete_Fines_Screening_PM10</vt:lpstr>
      <vt:lpstr>Rock_Concrete_Fines_Screening_PM25</vt:lpstr>
      <vt:lpstr>Rock_Concrete_Screening_PM10</vt:lpstr>
      <vt:lpstr>Rock_Concrete_Screening_PM25</vt:lpstr>
      <vt:lpstr>Rock_Concrete_Tertiary_Crushing_PM10</vt:lpstr>
      <vt:lpstr>Rock_Concrete_Tertiary_Crushing_PM25</vt:lpstr>
      <vt:lpstr>Rock_Concrete_Transfer_PM10</vt:lpstr>
      <vt:lpstr>Rock_Concrete_Transfer_PM25</vt:lpstr>
      <vt:lpstr>Rock_Concrete_Unloading_PM10</vt:lpstr>
      <vt:lpstr>Rock_Concrete_Unloading_PM25</vt:lpstr>
      <vt:lpstr>SanJuanNM_ConstrEq_CH4_100HP175</vt:lpstr>
      <vt:lpstr>SanJuanNM_ConstrEq_CH4_11HP16</vt:lpstr>
      <vt:lpstr>SanJuanNM_ConstrEq_CH4_16HP25</vt:lpstr>
      <vt:lpstr>SanJuanNM_ConstrEq_CH4_175HP300</vt:lpstr>
      <vt:lpstr>SanJuanNM_ConstrEq_CH4_25HP40</vt:lpstr>
      <vt:lpstr>SanJuanNM_ConstrEq_CH4_40HP50</vt:lpstr>
      <vt:lpstr>SanJuanNM_ConstrEq_CH4_50HP75</vt:lpstr>
      <vt:lpstr>SanJuanNM_ConstrEq_CH4_75HP100</vt:lpstr>
      <vt:lpstr>SanJuanNM_ConstrEq_CO_100HP175</vt:lpstr>
      <vt:lpstr>SanJuanNM_ConstrEq_CO_11HP16</vt:lpstr>
      <vt:lpstr>SanJuanNM_ConstrEq_CO_16HP25</vt:lpstr>
      <vt:lpstr>SanJuanNM_ConstrEq_CO_175HP300</vt:lpstr>
      <vt:lpstr>SanJuanNM_ConstrEq_CO_25HP40</vt:lpstr>
      <vt:lpstr>SanJuanNM_ConstrEq_CO_40HP50</vt:lpstr>
      <vt:lpstr>SanJuanNM_ConstrEq_CO_50HP75</vt:lpstr>
      <vt:lpstr>SanJuanNM_ConstrEq_CO_75HP100</vt:lpstr>
      <vt:lpstr>SanJuanNM_ConstrEq_CO2_100HP175</vt:lpstr>
      <vt:lpstr>SanJuanNM_ConstrEq_CO2_11HP16</vt:lpstr>
      <vt:lpstr>SanJuanNM_ConstrEq_CO2_16HP25</vt:lpstr>
      <vt:lpstr>SanJuanNM_ConstrEq_CO2_175HP300</vt:lpstr>
      <vt:lpstr>SanJuanNM_ConstrEq_CO2_25HP40</vt:lpstr>
      <vt:lpstr>SanJuanNM_ConstrEq_CO2_40HP50</vt:lpstr>
      <vt:lpstr>SanJuanNM_ConstrEq_CO2_50HP75</vt:lpstr>
      <vt:lpstr>SanJuanNM_ConstrEq_CO2_75HP100</vt:lpstr>
      <vt:lpstr>SanJuanNM_ConstrEq_Desc1</vt:lpstr>
      <vt:lpstr>SanJuanNM_ConstrEq_Desc2</vt:lpstr>
      <vt:lpstr>SanJuanNM_ConstrEq_N2O_100HP175</vt:lpstr>
      <vt:lpstr>SanJuanNM_ConstrEq_N2O_11HP16</vt:lpstr>
      <vt:lpstr>SanJuanNM_ConstrEq_N2O_16HP25</vt:lpstr>
      <vt:lpstr>SanJuanNM_ConstrEq_N2O_175HP300</vt:lpstr>
      <vt:lpstr>SanJuanNM_ConstrEq_N2O_25HP40</vt:lpstr>
      <vt:lpstr>SanJuanNM_ConstrEq_N2O_40HP50</vt:lpstr>
      <vt:lpstr>SanJuanNM_ConstrEq_N2O_50HP75</vt:lpstr>
      <vt:lpstr>SanJuanNM_ConstrEq_N2O_75HP100</vt:lpstr>
      <vt:lpstr>SanJuanNM_ConstrEq_NOx_100HP175</vt:lpstr>
      <vt:lpstr>SanJuanNM_ConstrEq_NOx_11HP16</vt:lpstr>
      <vt:lpstr>SanJuanNM_ConstrEq_NOx_16HP25</vt:lpstr>
      <vt:lpstr>SanJuanNM_ConstrEq_NOx_175HP300</vt:lpstr>
      <vt:lpstr>SanJuanNM_ConstrEq_NOx_25HP40</vt:lpstr>
      <vt:lpstr>SanJuanNM_ConstrEq_NOx_40HP50</vt:lpstr>
      <vt:lpstr>SanJuanNM_ConstrEq_NOx_50HP75</vt:lpstr>
      <vt:lpstr>SanJuanNM_ConstrEq_NOx_75HP100</vt:lpstr>
      <vt:lpstr>SanJuanNM_ConstrEq_PM10_100HP175</vt:lpstr>
      <vt:lpstr>SanJuanNM_ConstrEq_PM10_11HP16</vt:lpstr>
      <vt:lpstr>SanJuanNM_ConstrEq_PM10_16HP25</vt:lpstr>
      <vt:lpstr>SanJuanNM_ConstrEq_PM10_175HP300</vt:lpstr>
      <vt:lpstr>SanJuanNM_ConstrEq_PM10_25HP40</vt:lpstr>
      <vt:lpstr>SanJuanNM_ConstrEq_PM10_40HP50</vt:lpstr>
      <vt:lpstr>SanJuanNM_ConstrEq_PM10_50HP75</vt:lpstr>
      <vt:lpstr>SanJuanNM_ConstrEq_PM10_75HP100</vt:lpstr>
      <vt:lpstr>SanJuanNM_ConstrEq_PM25_100HP175</vt:lpstr>
      <vt:lpstr>SanJuanNM_ConstrEq_PM25_11HP16</vt:lpstr>
      <vt:lpstr>SanJuanNM_ConstrEq_PM25_16HP25</vt:lpstr>
      <vt:lpstr>SanJuanNM_ConstrEq_PM25_175HP300</vt:lpstr>
      <vt:lpstr>SanJuanNM_ConstrEq_PM25_25HP40</vt:lpstr>
      <vt:lpstr>SanJuanNM_ConstrEq_PM25_40HP50</vt:lpstr>
      <vt:lpstr>SanJuanNM_ConstrEq_PM25_50HP75</vt:lpstr>
      <vt:lpstr>SanJuanNM_ConstrEq_PM25_75HP100</vt:lpstr>
      <vt:lpstr>SanJuanNM_ConstrEq_SO2_100HP175</vt:lpstr>
      <vt:lpstr>SanJuanNM_ConstrEq_SO2_11HP16</vt:lpstr>
      <vt:lpstr>SanJuanNM_ConstrEq_SO2_16HP25</vt:lpstr>
      <vt:lpstr>SanJuanNM_ConstrEq_SO2_175HP300</vt:lpstr>
      <vt:lpstr>SanJuanNM_ConstrEq_SO2_25HP40</vt:lpstr>
      <vt:lpstr>SanJuanNM_ConstrEq_SO2_40HP50</vt:lpstr>
      <vt:lpstr>SanJuanNM_ConstrEq_SO2_50HP75</vt:lpstr>
      <vt:lpstr>SanJuanNM_ConstrEq_SO2_75HP100</vt:lpstr>
      <vt:lpstr>SanJuanNM_ConstrEq_VOC_100HP175</vt:lpstr>
      <vt:lpstr>SanJuanNM_ConstrEq_VOC_11HP16</vt:lpstr>
      <vt:lpstr>SanJuanNM_ConstrEq_VOC_16HP25</vt:lpstr>
      <vt:lpstr>SanJuanNM_ConstrEq_VOC_175HP300</vt:lpstr>
      <vt:lpstr>SanJuanNM_ConstrEq_VOC_25HP40</vt:lpstr>
      <vt:lpstr>SanJuanNM_ConstrEq_VOC_40HP50</vt:lpstr>
      <vt:lpstr>SanJuanNM_ConstrEq_VOC_50HP75</vt:lpstr>
      <vt:lpstr>SanJuanNM_ConstrEq_VOC_75HP100</vt:lpstr>
      <vt:lpstr>SanJuanNM_construct_year</vt:lpstr>
      <vt:lpstr>SanJuanNM_HDDV_CH4</vt:lpstr>
      <vt:lpstr>SanJuanNM_HDDV_CO</vt:lpstr>
      <vt:lpstr>SanJuanNM_HDDV_CO2</vt:lpstr>
      <vt:lpstr>SanJuanNM_HDDV_N2O</vt:lpstr>
      <vt:lpstr>SanJuanNM_HDDV_NOx</vt:lpstr>
      <vt:lpstr>SanJuanNM_HDDV_PM10</vt:lpstr>
      <vt:lpstr>SanJuanNM_HDDV_PM25</vt:lpstr>
      <vt:lpstr>SanJuanNM_HDDV_SOx</vt:lpstr>
      <vt:lpstr>SanJuanNM_HDDV_VOC</vt:lpstr>
      <vt:lpstr>SanJuanNM_LDDT_CH4</vt:lpstr>
      <vt:lpstr>SanJuanNM_LDDT_CO</vt:lpstr>
      <vt:lpstr>SanJuanNM_LDDT_CO2</vt:lpstr>
      <vt:lpstr>SanJuanNM_LDDT_N2O</vt:lpstr>
      <vt:lpstr>SanJuanNM_LDDT_NOx</vt:lpstr>
      <vt:lpstr>SanJuanNM_LDDT_PM10</vt:lpstr>
      <vt:lpstr>SanJuanNM_LDDT_PM25</vt:lpstr>
      <vt:lpstr>SanJuanNM_LDDT_SOx</vt:lpstr>
      <vt:lpstr>SanJuanNM_LDDT_VOC</vt:lpstr>
      <vt:lpstr>SanJuanNM_LDGT_CH4</vt:lpstr>
      <vt:lpstr>SanJuanNM_LDGT_CO</vt:lpstr>
      <vt:lpstr>SanJuanNM_LDGT_CO2</vt:lpstr>
      <vt:lpstr>SanJuanNM_LDGT_N2O</vt:lpstr>
      <vt:lpstr>SanJuanNM_LDGT_NOx</vt:lpstr>
      <vt:lpstr>SanJuanNM_LDGT_PM10</vt:lpstr>
      <vt:lpstr>SanJuanNM_LDGT_PM25</vt:lpstr>
      <vt:lpstr>SanJuanNM_LDGT_SOx</vt:lpstr>
      <vt:lpstr>SanJuanNM_LDGT_VOC</vt:lpstr>
      <vt:lpstr>SanJuanNM_og_equip_year</vt:lpstr>
      <vt:lpstr>SanJuanNM_OGEq_CH4_1000HP1200</vt:lpstr>
      <vt:lpstr>SanJuanNM_OGEq_CH4_100HP175</vt:lpstr>
      <vt:lpstr>SanJuanNM_OGEq_CH4_1200HP2000</vt:lpstr>
      <vt:lpstr>SanJuanNM_OGEq_CH4_16HP25</vt:lpstr>
      <vt:lpstr>SanJuanNM_OGEq_CH4_175HP300</vt:lpstr>
      <vt:lpstr>SanJuanNM_OGEq_CH4_2000HP3000</vt:lpstr>
      <vt:lpstr>SanJuanNM_OGEq_CH4_25HP40</vt:lpstr>
      <vt:lpstr>SanJuanNM_OGEq_CH4_300HP600</vt:lpstr>
      <vt:lpstr>SanJuanNM_OGEq_CH4_40HP50</vt:lpstr>
      <vt:lpstr>SanJuanNM_OGEq_CH4_50HP75</vt:lpstr>
      <vt:lpstr>SanJuanNM_OGEq_CH4_600HP750</vt:lpstr>
      <vt:lpstr>SanJuanNM_OGEq_CH4_6HP11</vt:lpstr>
      <vt:lpstr>SanJuanNM_OGEq_CH4_750HP1000</vt:lpstr>
      <vt:lpstr>SanJuanNM_OGEq_CH4_75HP100</vt:lpstr>
      <vt:lpstr>SanJuanNM_OGEq_CO_1000HP1200</vt:lpstr>
      <vt:lpstr>SanJuanNM_OGEq_CO_100HP175</vt:lpstr>
      <vt:lpstr>SanJuanNM_OGEq_CO_1200HP2000</vt:lpstr>
      <vt:lpstr>SanJuanNM_OGEq_CO_16HP25</vt:lpstr>
      <vt:lpstr>SanJuanNM_OGEq_CO_175HP300</vt:lpstr>
      <vt:lpstr>SanJuanNM_OGEq_CO_2000HP3000</vt:lpstr>
      <vt:lpstr>SanJuanNM_OGEq_CO_25HP40</vt:lpstr>
      <vt:lpstr>SanJuanNM_OGEq_CO_300HP600</vt:lpstr>
      <vt:lpstr>SanJuanNM_OGEq_CO_40HP50</vt:lpstr>
      <vt:lpstr>SanJuanNM_OGEq_CO_50HP75</vt:lpstr>
      <vt:lpstr>SanJuanNM_OGEq_CO_600HP750</vt:lpstr>
      <vt:lpstr>SanJuanNM_OGEq_CO_750HP1000</vt:lpstr>
      <vt:lpstr>SanJuanNM_OGEq_CO_75HP100</vt:lpstr>
      <vt:lpstr>SanJuanNM_OGEq_CO2_1000HP1200</vt:lpstr>
      <vt:lpstr>SanJuanNM_OGEq_CO2_100HP175</vt:lpstr>
      <vt:lpstr>SanJuanNM_OGEq_CO2_1200HP2000</vt:lpstr>
      <vt:lpstr>SanJuanNM_OGEq_CO2_16HP25</vt:lpstr>
      <vt:lpstr>SanJuanNM_OGEq_CO2_175HP300</vt:lpstr>
      <vt:lpstr>SanJuanNM_OGEq_CO2_2000HP3000</vt:lpstr>
      <vt:lpstr>SanJuanNM_OGEq_CO2_25HP40</vt:lpstr>
      <vt:lpstr>SanJuanNM_OGEq_CO2_300HP600</vt:lpstr>
      <vt:lpstr>SanJuanNM_OGEq_CO2_40HP50</vt:lpstr>
      <vt:lpstr>SanJuanNM_OGEq_CO2_50HP75</vt:lpstr>
      <vt:lpstr>SanJuanNM_OGEq_CO2_600HP750</vt:lpstr>
      <vt:lpstr>SanJuanNM_OGEq_CO2_6HP11</vt:lpstr>
      <vt:lpstr>SanJuanNM_OGEq_CO2_750HP1000</vt:lpstr>
      <vt:lpstr>SanJuanNM_OGEq_CO2_75HP100</vt:lpstr>
      <vt:lpstr>SanJuanNM_OGEq_Desc1</vt:lpstr>
      <vt:lpstr>SanJuanNM_OGEq_Desc2</vt:lpstr>
      <vt:lpstr>SanJuanNM_OGEq_N2O_1000HP1200</vt:lpstr>
      <vt:lpstr>SanJuanNM_OGEq_N2O_100HP175</vt:lpstr>
      <vt:lpstr>SanJuanNM_OGEq_N2O_1200HP2000</vt:lpstr>
      <vt:lpstr>SanJuanNM_OGEq_N2O_16HP25</vt:lpstr>
      <vt:lpstr>SanJuanNM_OGEq_N2O_175HP300</vt:lpstr>
      <vt:lpstr>SanJuanNM_OGEq_N2O_2000HP3000</vt:lpstr>
      <vt:lpstr>SanJuanNM_OGEq_N2O_25HP40</vt:lpstr>
      <vt:lpstr>SanJuanNM_OGEq_N2O_300HP600</vt:lpstr>
      <vt:lpstr>SanJuanNM_OGEq_N2O_40HP50</vt:lpstr>
      <vt:lpstr>SanJuanNM_OGEq_N2O_50HP75</vt:lpstr>
      <vt:lpstr>SanJuanNM_OGEq_N2O_600HP750</vt:lpstr>
      <vt:lpstr>SanJuanNM_OGEq_N2O_6HP11</vt:lpstr>
      <vt:lpstr>SanJuanNM_OGEq_N2O_750HP1000</vt:lpstr>
      <vt:lpstr>SanJuanNM_OGEq_N2O_75HP100</vt:lpstr>
      <vt:lpstr>SanJuanNM_OGEq_NOx_1000HP1200</vt:lpstr>
      <vt:lpstr>SanJuanNM_OGEq_NOx_100HP175</vt:lpstr>
      <vt:lpstr>SanJuanNM_OGEq_NOx_1200HP2000</vt:lpstr>
      <vt:lpstr>SanJuanNM_OGEq_NOx_16HP25</vt:lpstr>
      <vt:lpstr>SanJuanNM_OGEq_NOx_175HP300</vt:lpstr>
      <vt:lpstr>SanJuanNM_OGEq_NOx_2000HP3000</vt:lpstr>
      <vt:lpstr>SanJuanNM_OGEq_NOx_25HP40</vt:lpstr>
      <vt:lpstr>SanJuanNM_OGEq_NOx_300HP600</vt:lpstr>
      <vt:lpstr>SanJuanNM_OGEq_NOx_40HP50</vt:lpstr>
      <vt:lpstr>SanJuanNM_OGEq_NOx_50HP75</vt:lpstr>
      <vt:lpstr>SanJuanNM_OGEq_NOx_600HP750</vt:lpstr>
      <vt:lpstr>SanJuanNM_OGEq_NOx_6HP11</vt:lpstr>
      <vt:lpstr>SanJuanNM_OGEq_NOx_750HP1000</vt:lpstr>
      <vt:lpstr>SanJuanNM_OGEq_NOx_75HP100</vt:lpstr>
      <vt:lpstr>SanJuanNM_OGEq_PM10_1000HP1200</vt:lpstr>
      <vt:lpstr>SanJuanNM_OGEq_PM10_100HP175</vt:lpstr>
      <vt:lpstr>SanJuanNM_OGEq_PM10_1200HP2000</vt:lpstr>
      <vt:lpstr>SanJuanNM_OGEq_PM10_16HP25</vt:lpstr>
      <vt:lpstr>SanJuanNM_OGEq_PM10_175HP300</vt:lpstr>
      <vt:lpstr>SanJuanNM_OGEq_PM10_2000HP3000</vt:lpstr>
      <vt:lpstr>SanJuanNM_OGEq_PM10_25HP40</vt:lpstr>
      <vt:lpstr>SanJuanNM_OGEq_PM10_300HP600</vt:lpstr>
      <vt:lpstr>SanJuanNM_OGEq_PM10_40HP50</vt:lpstr>
      <vt:lpstr>SanJuanNM_OGEq_PM10_50HP75</vt:lpstr>
      <vt:lpstr>SanJuanNM_OGEq_PM10_600HP750</vt:lpstr>
      <vt:lpstr>SanJuanNM_OGEq_PM10_6HP11</vt:lpstr>
      <vt:lpstr>SanJuanNM_OGEq_PM10_750HP1000</vt:lpstr>
      <vt:lpstr>SanJuanNM_OGEq_PM10_75HP100</vt:lpstr>
      <vt:lpstr>SanJuanNM_OGEq_PM25_1000HP1200</vt:lpstr>
      <vt:lpstr>SanJuanNM_OGEq_PM25_100HP175</vt:lpstr>
      <vt:lpstr>SanJuanNM_OGEq_PM25_1200HP2000</vt:lpstr>
      <vt:lpstr>SanJuanNM_OGEq_PM25_16HP25</vt:lpstr>
      <vt:lpstr>SanJuanNM_OGEq_PM25_175HP300</vt:lpstr>
      <vt:lpstr>SanJuanNM_OGEq_PM25_2000HP3000</vt:lpstr>
      <vt:lpstr>SanJuanNM_OGEq_PM25_25HP40</vt:lpstr>
      <vt:lpstr>SanJuanNM_OGEq_PM25_300HP600</vt:lpstr>
      <vt:lpstr>SanJuanNM_OGEq_PM25_40HP50</vt:lpstr>
      <vt:lpstr>SanJuanNM_OGEq_PM25_50HP75</vt:lpstr>
      <vt:lpstr>SanJuanNM_OGEq_PM25_600HP750</vt:lpstr>
      <vt:lpstr>SanJuanNM_OGEq_PM25_6HP11</vt:lpstr>
      <vt:lpstr>SanJuanNM_OGEq_PM25_750HP1000</vt:lpstr>
      <vt:lpstr>SanJuanNM_OGEq_PM25_75HP100</vt:lpstr>
      <vt:lpstr>SanJuanNM_OGEq_SO_6HP11</vt:lpstr>
      <vt:lpstr>SanJuanNM_OGEq_SO2_1000HP1200</vt:lpstr>
      <vt:lpstr>SanJuanNM_OGEq_SO2_100HP175</vt:lpstr>
      <vt:lpstr>SanJuanNM_OGEq_SO2_1200HP2000</vt:lpstr>
      <vt:lpstr>SanJuanNM_OGEq_SO2_16HP25</vt:lpstr>
      <vt:lpstr>SanJuanNM_OGEq_SO2_175HP300</vt:lpstr>
      <vt:lpstr>SanJuanNM_OGEq_SO2_2000HP3000</vt:lpstr>
      <vt:lpstr>SanJuanNM_OGEq_SO2_25HP40</vt:lpstr>
      <vt:lpstr>SanJuanNM_OGEq_SO2_300HP600</vt:lpstr>
      <vt:lpstr>SanJuanNM_OGEq_SO2_40HP50</vt:lpstr>
      <vt:lpstr>SanJuanNM_OGEq_SO2_50HP75</vt:lpstr>
      <vt:lpstr>SanJuanNM_OGEq_SO2_600HP750</vt:lpstr>
      <vt:lpstr>SanJuanNM_OGEq_SO2_6HP11</vt:lpstr>
      <vt:lpstr>SanJuanNM_OGEq_SO2_750HP1000</vt:lpstr>
      <vt:lpstr>SanJuanNM_OGEq_SO2_75HP100</vt:lpstr>
      <vt:lpstr>SanJuanNM_OGEq_VOC_1000HP1200</vt:lpstr>
      <vt:lpstr>SanJuanNM_OGEq_VOC_100HP175</vt:lpstr>
      <vt:lpstr>SanJuanNM_OGEq_VOC_1200HP2000</vt:lpstr>
      <vt:lpstr>SanJuanNM_OGEq_VOC_16HP25</vt:lpstr>
      <vt:lpstr>SanJuanNM_OGEq_VOC_175HP300</vt:lpstr>
      <vt:lpstr>SanJuanNM_OGEq_VOC_2000HP3000</vt:lpstr>
      <vt:lpstr>SanJuanNM_OGEq_VOC_25HP40</vt:lpstr>
      <vt:lpstr>SanJuanNM_OGEq_VOC_300HP600</vt:lpstr>
      <vt:lpstr>SanJuanNM_OGEq_VOC_40HP50</vt:lpstr>
      <vt:lpstr>SanJuanNM_OGEq_VOC_50HP75</vt:lpstr>
      <vt:lpstr>SanJuanNM_OGEq_VOC_600HP750</vt:lpstr>
      <vt:lpstr>SanJuanNM_OGEq_VOC_6HP11</vt:lpstr>
      <vt:lpstr>SanJuanNM_OGEq_VOC_750HP1000</vt:lpstr>
      <vt:lpstr>SanJuanNM_OGEq_VOC_75HP100</vt:lpstr>
      <vt:lpstr>SanJuanNM_ONRD_DESCRIPT</vt:lpstr>
      <vt:lpstr>SanJuanNM_precip_days</vt:lpstr>
      <vt:lpstr>SanJuanNM_silt</vt:lpstr>
      <vt:lpstr>SanJuanNM_silt_descript</vt:lpstr>
      <vt:lpstr>SanJuanNM_Winds_Avg_Fastest</vt:lpstr>
      <vt:lpstr>SE_NewMex_precip_days</vt:lpstr>
      <vt:lpstr>SE_NewMex_silt</vt:lpstr>
      <vt:lpstr>Silt_descript_1</vt:lpstr>
      <vt:lpstr>Silt_descript_2</vt:lpstr>
      <vt:lpstr>SurfDist_Desc1</vt:lpstr>
      <vt:lpstr>SurfDist_Desc2</vt:lpstr>
      <vt:lpstr>SurfDist_Desc3</vt:lpstr>
      <vt:lpstr>SurfDist_PM10_to_PM25</vt:lpstr>
      <vt:lpstr>SurfDist_TSP_EF</vt:lpstr>
      <vt:lpstr>SurfDist_TSP_to_PM10</vt:lpstr>
      <vt:lpstr>SweetwaterWY_ConstrEq_CH4_100HP175</vt:lpstr>
      <vt:lpstr>SweetwaterWY_ConstrEq_CH4_11HP16</vt:lpstr>
      <vt:lpstr>SweetwaterWY_ConstrEq_CH4_16HP25</vt:lpstr>
      <vt:lpstr>SweetwaterWY_ConstrEq_CH4_175HP300</vt:lpstr>
      <vt:lpstr>SweetwaterWY_ConstrEq_CH4_25HP40</vt:lpstr>
      <vt:lpstr>SweetwaterWY_ConstrEq_CH4_40HP50</vt:lpstr>
      <vt:lpstr>SweetwaterWY_ConstrEq_CH4_50HP75</vt:lpstr>
      <vt:lpstr>SweetwaterWY_ConstrEq_CH4_75HP100</vt:lpstr>
      <vt:lpstr>SweetwaterWY_ConstrEq_CO_100HP175</vt:lpstr>
      <vt:lpstr>SweetwaterWY_ConstrEq_CO_11HP16</vt:lpstr>
      <vt:lpstr>SweetwaterWY_ConstrEq_CO_16HP25</vt:lpstr>
      <vt:lpstr>SweetwaterWY_ConstrEq_CO_175HP300</vt:lpstr>
      <vt:lpstr>SweetwaterWY_ConstrEq_CO_25HP40</vt:lpstr>
      <vt:lpstr>SweetwaterWY_ConstrEq_CO_40HP50</vt:lpstr>
      <vt:lpstr>SweetwaterWY_ConstrEq_CO_50HP75</vt:lpstr>
      <vt:lpstr>SweetwaterWY_ConstrEq_CO_75HP100</vt:lpstr>
      <vt:lpstr>SweetwaterWY_ConstrEq_CO2_100HP175</vt:lpstr>
      <vt:lpstr>SweetwaterWY_ConstrEq_CO2_11HP16</vt:lpstr>
      <vt:lpstr>SweetwaterWY_ConstrEq_CO2_16HP25</vt:lpstr>
      <vt:lpstr>SweetwaterWY_ConstrEq_CO2_175HP300</vt:lpstr>
      <vt:lpstr>SweetwaterWY_ConstrEq_CO2_25HP40</vt:lpstr>
      <vt:lpstr>SweetwaterWY_ConstrEq_CO2_40HP50</vt:lpstr>
      <vt:lpstr>SweetwaterWY_ConstrEq_CO2_50HP75</vt:lpstr>
      <vt:lpstr>SweetwaterWY_ConstrEq_CO2_75HP100</vt:lpstr>
      <vt:lpstr>SweetwaterWY_ConstrEq_Desc1</vt:lpstr>
      <vt:lpstr>SweetwaterWY_ConstrEq_Desc2</vt:lpstr>
      <vt:lpstr>SweetwaterWY_ConstrEq_N2O_100HP175</vt:lpstr>
      <vt:lpstr>SweetwaterWY_ConstrEq_N2O_11HP16</vt:lpstr>
      <vt:lpstr>SweetwaterWY_ConstrEq_N2O_16HP25</vt:lpstr>
      <vt:lpstr>SweetwaterWY_ConstrEq_N2O_175HP300</vt:lpstr>
      <vt:lpstr>SweetwaterWY_ConstrEq_N2O_25HP40</vt:lpstr>
      <vt:lpstr>SweetwaterWY_ConstrEq_N2O_40HP50</vt:lpstr>
      <vt:lpstr>SweetwaterWY_ConstrEq_N2O_50HP75</vt:lpstr>
      <vt:lpstr>SweetwaterWY_ConstrEq_N2O_75HP100</vt:lpstr>
      <vt:lpstr>SweetwaterWY_ConstrEq_NOx_100HP175</vt:lpstr>
      <vt:lpstr>SweetwaterWY_ConstrEq_NOx_11HP16</vt:lpstr>
      <vt:lpstr>SweetwaterWY_ConstrEq_NOx_16HP25</vt:lpstr>
      <vt:lpstr>SweetwaterWY_ConstrEq_NOx_175HP300</vt:lpstr>
      <vt:lpstr>SweetwaterWY_ConstrEq_NOx_25HP40</vt:lpstr>
      <vt:lpstr>SweetwaterWY_ConstrEq_NOx_40HP50</vt:lpstr>
      <vt:lpstr>SweetwaterWY_ConstrEq_NOx_50HP75</vt:lpstr>
      <vt:lpstr>SweetwaterWY_ConstrEq_NOx_75HP100</vt:lpstr>
      <vt:lpstr>SweetwaterWY_ConstrEq_PM10_100HP175</vt:lpstr>
      <vt:lpstr>SweetwaterWY_ConstrEq_PM10_11HP16</vt:lpstr>
      <vt:lpstr>SweetwaterWY_ConstrEq_PM10_16HP25</vt:lpstr>
      <vt:lpstr>SweetwaterWY_ConstrEq_PM10_175HP300</vt:lpstr>
      <vt:lpstr>SweetwaterWY_ConstrEq_PM10_25HP40</vt:lpstr>
      <vt:lpstr>SweetwaterWY_ConstrEq_PM10_40HP50</vt:lpstr>
      <vt:lpstr>SweetwaterWY_ConstrEq_PM10_50HP75</vt:lpstr>
      <vt:lpstr>SweetwaterWY_ConstrEq_PM10_75HP100</vt:lpstr>
      <vt:lpstr>SweetwaterWY_ConstrEq_PM25_100HP175</vt:lpstr>
      <vt:lpstr>SweetwaterWY_ConstrEq_PM25_11HP16</vt:lpstr>
      <vt:lpstr>SweetwaterWY_ConstrEq_PM25_16HP25</vt:lpstr>
      <vt:lpstr>SweetwaterWY_ConstrEq_PM25_175HP300</vt:lpstr>
      <vt:lpstr>SweetwaterWY_ConstrEq_PM25_25HP40</vt:lpstr>
      <vt:lpstr>SweetwaterWY_ConstrEq_PM25_40HP50</vt:lpstr>
      <vt:lpstr>SweetwaterWY_ConstrEq_PM25_50HP75</vt:lpstr>
      <vt:lpstr>SweetwaterWY_ConstrEq_PM25_75HP100</vt:lpstr>
      <vt:lpstr>SweetwaterWY_ConstrEq_SO2_100HP175</vt:lpstr>
      <vt:lpstr>SweetwaterWY_ConstrEq_SO2_11HP16</vt:lpstr>
      <vt:lpstr>SweetwaterWY_ConstrEq_SO2_16HP25</vt:lpstr>
      <vt:lpstr>SweetwaterWY_ConstrEq_SO2_175HP300</vt:lpstr>
      <vt:lpstr>SweetwaterWY_ConstrEq_SO2_25HP40</vt:lpstr>
      <vt:lpstr>SweetwaterWY_ConstrEq_SO2_40HP50</vt:lpstr>
      <vt:lpstr>SweetwaterWY_ConstrEq_SO2_50HP75</vt:lpstr>
      <vt:lpstr>SweetwaterWY_ConstrEq_SO2_75HP100</vt:lpstr>
      <vt:lpstr>SweetwaterWY_ConstrEq_VOC_100HP175</vt:lpstr>
      <vt:lpstr>SweetwaterWY_ConstrEq_VOC_11HP16</vt:lpstr>
      <vt:lpstr>SweetwaterWY_ConstrEq_VOC_16HP25</vt:lpstr>
      <vt:lpstr>SweetwaterWY_ConstrEq_VOC_175HP300</vt:lpstr>
      <vt:lpstr>SweetwaterWY_ConstrEq_VOC_25HP40</vt:lpstr>
      <vt:lpstr>SweetwaterWY_ConstrEq_VOC_40HP50</vt:lpstr>
      <vt:lpstr>SweetwaterWY_ConstrEq_VOC_50HP75</vt:lpstr>
      <vt:lpstr>SweetwaterWY_ConstrEq_VOC_75HP100</vt:lpstr>
      <vt:lpstr>SweetwaterWY_construct_year</vt:lpstr>
      <vt:lpstr>SweetwaterWY_og_equip_year</vt:lpstr>
      <vt:lpstr>SweetwaterWY_OGEq_CH4_1000HP1200</vt:lpstr>
      <vt:lpstr>SweetwaterWY_OGEq_CH4_100HP175</vt:lpstr>
      <vt:lpstr>SweetwaterWY_OGEq_CH4_1200HP2000</vt:lpstr>
      <vt:lpstr>SweetwaterWY_OGEq_CH4_16HP25</vt:lpstr>
      <vt:lpstr>SweetwaterWY_OGEq_CH4_175HP300</vt:lpstr>
      <vt:lpstr>SweetwaterWY_OGEq_CH4_2000HP3000</vt:lpstr>
      <vt:lpstr>SweetwaterWY_OGEq_CH4_25HP40</vt:lpstr>
      <vt:lpstr>SweetwaterWY_OGEq_CH4_300HP600</vt:lpstr>
      <vt:lpstr>SweetwaterWY_OGEq_CH4_40HP50</vt:lpstr>
      <vt:lpstr>SweetwaterWY_OGEq_CH4_50HP75</vt:lpstr>
      <vt:lpstr>SweetwaterWY_OGEq_CH4_600HP750</vt:lpstr>
      <vt:lpstr>SweetwaterWY_OGEq_CH4_6HP11</vt:lpstr>
      <vt:lpstr>SweetwaterWY_OGEq_CH4_750HP1000</vt:lpstr>
      <vt:lpstr>SweetwaterWY_OGEq_CH4_75HP100</vt:lpstr>
      <vt:lpstr>SweetwaterWY_OGEq_CO_1000HP1200</vt:lpstr>
      <vt:lpstr>SweetwaterWY_OGEq_CO_100HP175</vt:lpstr>
      <vt:lpstr>SweetwaterWY_OGEq_CO_1200HP2000</vt:lpstr>
      <vt:lpstr>SweetwaterWY_OGEq_CO_16HP25</vt:lpstr>
      <vt:lpstr>SweetwaterWY_OGEq_CO_175HP300</vt:lpstr>
      <vt:lpstr>SweetwaterWY_OGEq_CO_2000HP3000</vt:lpstr>
      <vt:lpstr>SweetwaterWY_OGEq_CO_25HP40</vt:lpstr>
      <vt:lpstr>SweetwaterWY_OGEq_CO_300HP600</vt:lpstr>
      <vt:lpstr>SweetwaterWY_OGEq_CO_40HP50</vt:lpstr>
      <vt:lpstr>SweetwaterWY_OGEq_CO_50HP75</vt:lpstr>
      <vt:lpstr>SweetwaterWY_OGEq_CO_600HP750</vt:lpstr>
      <vt:lpstr>SweetwaterWY_OGEq_CO_6HP11</vt:lpstr>
      <vt:lpstr>SweetwaterWY_OGEq_CO_750HP1000</vt:lpstr>
      <vt:lpstr>SweetwaterWY_OGEq_CO_75HP100</vt:lpstr>
      <vt:lpstr>SweetwaterWY_OGEq_CO2_1000HP1200</vt:lpstr>
      <vt:lpstr>SweetwaterWY_OGEq_CO2_100HP175</vt:lpstr>
      <vt:lpstr>SweetwaterWY_OGEq_CO2_1200HP2000</vt:lpstr>
      <vt:lpstr>SweetwaterWY_OGEq_CO2_16HP25</vt:lpstr>
      <vt:lpstr>SweetwaterWY_OGEq_CO2_175HP300</vt:lpstr>
      <vt:lpstr>SweetwaterWY_OGEq_CO2_2000HP3000</vt:lpstr>
      <vt:lpstr>SweetwaterWY_OGEq_CO2_25HP40</vt:lpstr>
      <vt:lpstr>SweetwaterWY_OGEq_CO2_300HP600</vt:lpstr>
      <vt:lpstr>SweetwaterWY_OGEq_CO2_40HP50</vt:lpstr>
      <vt:lpstr>SweetwaterWY_OGEq_CO2_50HP75</vt:lpstr>
      <vt:lpstr>SweetwaterWY_OGEq_CO2_600HP750</vt:lpstr>
      <vt:lpstr>SweetwaterWY_OGEq_CO2_6HP11</vt:lpstr>
      <vt:lpstr>SweetwaterWY_OGEq_CO2_750HP1000</vt:lpstr>
      <vt:lpstr>SweetwaterWY_OGEq_CO2_75HP100</vt:lpstr>
      <vt:lpstr>SweetwaterWY_OGEq_Desc1</vt:lpstr>
      <vt:lpstr>SweetwaterWY_OGEq_Desc2</vt:lpstr>
      <vt:lpstr>SweetwaterWY_OGEq_N2O_1000HP1200</vt:lpstr>
      <vt:lpstr>SweetwaterWY_OGEq_N2O_100HP175</vt:lpstr>
      <vt:lpstr>SweetwaterWY_OGEq_N2O_1200HP2000</vt:lpstr>
      <vt:lpstr>SweetwaterWY_OGEq_N2O_16HP25</vt:lpstr>
      <vt:lpstr>SweetwaterWY_OGEq_N2O_175HP300</vt:lpstr>
      <vt:lpstr>SweetwaterWY_OGEq_N2O_2000HP3000</vt:lpstr>
      <vt:lpstr>SweetwaterWY_OGEq_N2O_25HP40</vt:lpstr>
      <vt:lpstr>SweetwaterWY_OGEq_N2O_300HP600</vt:lpstr>
      <vt:lpstr>SweetwaterWY_OGEq_N2O_40HP50</vt:lpstr>
      <vt:lpstr>SweetwaterWY_OGEq_N2O_50HP75</vt:lpstr>
      <vt:lpstr>SweetwaterWY_OGEq_N2O_600HP750</vt:lpstr>
      <vt:lpstr>SweetwaterWY_OGEq_N2O_6HP11</vt:lpstr>
      <vt:lpstr>SweetwaterWY_OGEq_N2O_750HP1000</vt:lpstr>
      <vt:lpstr>SweetwaterWY_OGEq_N2O_75HP100</vt:lpstr>
      <vt:lpstr>SweetwaterWY_OGEq_NOx_1000HP1200</vt:lpstr>
      <vt:lpstr>SweetwaterWY_OGEq_NOx_100HP175</vt:lpstr>
      <vt:lpstr>SweetwaterWY_OGEq_NOx_1200HP2000</vt:lpstr>
      <vt:lpstr>SweetwaterWY_OGEq_NOx_16HP25</vt:lpstr>
      <vt:lpstr>SweetwaterWY_OGEq_NOx_175HP300</vt:lpstr>
      <vt:lpstr>SweetwaterWY_OGEq_NOx_2000HP3000</vt:lpstr>
      <vt:lpstr>SweetwaterWY_OGEq_NOx_25HP40</vt:lpstr>
      <vt:lpstr>SweetwaterWY_OGEq_NOx_300HP600</vt:lpstr>
      <vt:lpstr>SweetwaterWY_OGEq_NOx_40HP50</vt:lpstr>
      <vt:lpstr>SweetwaterWY_OGEq_NOx_50HP75</vt:lpstr>
      <vt:lpstr>SweetwaterWY_OGEq_NOx_600HP750</vt:lpstr>
      <vt:lpstr>SweetwaterWY_OGEq_NOx_6HP11</vt:lpstr>
      <vt:lpstr>SweetwaterWY_OGEq_NOx_750HP1000</vt:lpstr>
      <vt:lpstr>SweetwaterWY_OGEq_NOx_75HP100</vt:lpstr>
      <vt:lpstr>SweetwaterWY_OGEq_PM10_1000HP1200</vt:lpstr>
      <vt:lpstr>SweetwaterWY_OGEq_PM10_100HP175</vt:lpstr>
      <vt:lpstr>SweetwaterWY_OGEq_PM10_1200HP2000</vt:lpstr>
      <vt:lpstr>SweetwaterWY_OGEq_PM10_16HP25</vt:lpstr>
      <vt:lpstr>SweetwaterWY_OGEq_PM10_175HP300</vt:lpstr>
      <vt:lpstr>SweetwaterWY_OGEq_PM10_2000HP3000</vt:lpstr>
      <vt:lpstr>SweetwaterWY_OGEq_PM10_25HP40</vt:lpstr>
      <vt:lpstr>SweetwaterWY_OGEq_PM10_300HP600</vt:lpstr>
      <vt:lpstr>SweetwaterWY_OGEq_PM10_40HP50</vt:lpstr>
      <vt:lpstr>SweetwaterWY_OGEq_PM10_50HP75</vt:lpstr>
      <vt:lpstr>SweetwaterWY_OGEq_PM10_600HP750</vt:lpstr>
      <vt:lpstr>SweetwaterWY_OGEq_PM10_6HP11</vt:lpstr>
      <vt:lpstr>SweetwaterWY_OGEq_PM10_750HP1000</vt:lpstr>
      <vt:lpstr>SweetwaterWY_OGEq_PM10_75HP100</vt:lpstr>
      <vt:lpstr>SweetwaterWY_OGEq_PM25_1000HP1200</vt:lpstr>
      <vt:lpstr>SweetwaterWY_OGEq_PM25_100HP175</vt:lpstr>
      <vt:lpstr>SweetwaterWY_OGEq_PM25_1200HP2000</vt:lpstr>
      <vt:lpstr>SweetwaterWY_OGEq_PM25_16HP25</vt:lpstr>
      <vt:lpstr>SweetwaterWY_OGEq_PM25_175HP300</vt:lpstr>
      <vt:lpstr>SweetwaterWY_OGEq_PM25_2000HP3000</vt:lpstr>
      <vt:lpstr>SweetwaterWY_OGEq_PM25_25HP40</vt:lpstr>
      <vt:lpstr>SweetwaterWY_OGEq_PM25_300HP600</vt:lpstr>
      <vt:lpstr>SweetwaterWY_OGEq_PM25_40HP50</vt:lpstr>
      <vt:lpstr>SweetwaterWY_OGEq_PM25_50HP75</vt:lpstr>
      <vt:lpstr>SweetwaterWY_OGEq_PM25_600HP750</vt:lpstr>
      <vt:lpstr>SweetwaterWY_OGEq_PM25_6HP11</vt:lpstr>
      <vt:lpstr>SweetwaterWY_OGEq_PM25_750HP1000</vt:lpstr>
      <vt:lpstr>SweetwaterWY_OGEq_PM25_75HP100</vt:lpstr>
      <vt:lpstr>SweetwaterWY_OGEq_SO2_1000HP1200</vt:lpstr>
      <vt:lpstr>SweetwaterWY_OGEq_SO2_100HP175</vt:lpstr>
      <vt:lpstr>SweetwaterWY_OGEq_SO2_1200HP2000</vt:lpstr>
      <vt:lpstr>SweetwaterWY_OGEq_SO2_16HP25</vt:lpstr>
      <vt:lpstr>SweetwaterWY_OGEq_SO2_175HP300</vt:lpstr>
      <vt:lpstr>SweetwaterWY_OGEq_SO2_2000HP3000</vt:lpstr>
      <vt:lpstr>SweetwaterWY_OGEq_SO2_25HP40</vt:lpstr>
      <vt:lpstr>SweetwaterWY_OGEq_SO2_300HP600</vt:lpstr>
      <vt:lpstr>SweetwaterWY_OGEq_SO2_40HP50</vt:lpstr>
      <vt:lpstr>SweetwaterWY_OGEq_SO2_50HP75</vt:lpstr>
      <vt:lpstr>SweetwaterWY_OGEq_SO2_600HP750</vt:lpstr>
      <vt:lpstr>SweetwaterWY_OGEq_SO2_6HP11</vt:lpstr>
      <vt:lpstr>SweetwaterWY_OGEq_SO2_750HP1000</vt:lpstr>
      <vt:lpstr>SweetwaterWY_OGEq_SO2_75HP100</vt:lpstr>
      <vt:lpstr>SweetwaterWY_OGEq_VOC_1000HP1200</vt:lpstr>
      <vt:lpstr>SweetwaterWY_OGEq_VOC_100HP175</vt:lpstr>
      <vt:lpstr>SweetwaterWY_OGEq_VOC_1200HP2000</vt:lpstr>
      <vt:lpstr>SweetwaterWY_OGEq_VOC_16HP25</vt:lpstr>
      <vt:lpstr>SweetwaterWY_OGEq_VOC_175HP300</vt:lpstr>
      <vt:lpstr>SweetwaterWY_OGEq_VOC_2000HP3000</vt:lpstr>
      <vt:lpstr>SweetwaterWY_OGEq_VOC_25HP40</vt:lpstr>
      <vt:lpstr>SweetwaterWY_OGEq_VOC_300HP600</vt:lpstr>
      <vt:lpstr>SweetwaterWY_OGEq_VOC_40HP50</vt:lpstr>
      <vt:lpstr>SweetwaterWY_OGEq_VOC_50HP75</vt:lpstr>
      <vt:lpstr>SweetwaterWY_OGEq_VOC_600HP750</vt:lpstr>
      <vt:lpstr>SweetwaterWY_OGEq_VOC_6HP11</vt:lpstr>
      <vt:lpstr>SweetwaterWY_OGEq_VOC_750HP1000</vt:lpstr>
      <vt:lpstr>SweetwaterWY_OGEq_VOC_75HP100</vt:lpstr>
      <vt:lpstr>SweetwaterWY_precip_days</vt:lpstr>
      <vt:lpstr>SweetwaterWY_silt</vt:lpstr>
      <vt:lpstr>SweetwaterWY_silt_descript</vt:lpstr>
      <vt:lpstr>SweetwaterWY_Winds_Avg_Fastest</vt:lpstr>
      <vt:lpstr>Tanks_Desc1</vt:lpstr>
      <vt:lpstr>UintahUT_ConstrEq_CH4_100HP175</vt:lpstr>
      <vt:lpstr>UintahUT_ConstrEq_CH4_11HP16</vt:lpstr>
      <vt:lpstr>UintahUT_ConstrEq_CH4_16HP25</vt:lpstr>
      <vt:lpstr>UintahUT_ConstrEq_CH4_175HP300</vt:lpstr>
      <vt:lpstr>UintahUT_ConstrEq_CH4_25HP40</vt:lpstr>
      <vt:lpstr>UintahUT_ConstrEq_CH4_40HP50</vt:lpstr>
      <vt:lpstr>UintahUT_ConstrEq_CH4_50HP75</vt:lpstr>
      <vt:lpstr>UintahUT_ConstrEq_CH4_75HP100</vt:lpstr>
      <vt:lpstr>UintahUT_ConstrEq_CO_100HP175</vt:lpstr>
      <vt:lpstr>UintahUT_ConstrEq_CO_11HP16</vt:lpstr>
      <vt:lpstr>UintahUT_ConstrEq_CO_16HP25</vt:lpstr>
      <vt:lpstr>UintahUT_ConstrEq_CO_175HP300</vt:lpstr>
      <vt:lpstr>UintahUT_ConstrEq_CO_25HP40</vt:lpstr>
      <vt:lpstr>UintahUT_ConstrEq_CO_40HP50</vt:lpstr>
      <vt:lpstr>UintahUT_ConstrEq_CO_50HP75</vt:lpstr>
      <vt:lpstr>UintahUT_ConstrEq_CO_75HP100</vt:lpstr>
      <vt:lpstr>UintahUT_ConstrEq_CO2_100HP175</vt:lpstr>
      <vt:lpstr>UintahUT_ConstrEq_CO2_11HP16</vt:lpstr>
      <vt:lpstr>UintahUT_ConstrEq_CO2_16HP25</vt:lpstr>
      <vt:lpstr>UintahUT_ConstrEq_CO2_175HP300</vt:lpstr>
      <vt:lpstr>UintahUT_ConstrEq_CO2_25HP40</vt:lpstr>
      <vt:lpstr>UintahUT_ConstrEq_CO2_40HP50</vt:lpstr>
      <vt:lpstr>UintahUT_ConstrEq_CO2_50HP75</vt:lpstr>
      <vt:lpstr>UintahUT_ConstrEq_CO2_75HP100</vt:lpstr>
      <vt:lpstr>UintahUT_ConstrEq_Desc1</vt:lpstr>
      <vt:lpstr>UintahUT_ConstrEq_Desc2</vt:lpstr>
      <vt:lpstr>UintahUT_ConstrEq_N2O_100HP175</vt:lpstr>
      <vt:lpstr>UintahUT_ConstrEq_N2O_11HP16</vt:lpstr>
      <vt:lpstr>UintahUT_ConstrEq_N2O_16HP25</vt:lpstr>
      <vt:lpstr>UintahUT_ConstrEq_N2O_175HP300</vt:lpstr>
      <vt:lpstr>UintahUT_ConstrEq_N2O_25HP40</vt:lpstr>
      <vt:lpstr>UintahUT_ConstrEq_N2O_40HP50</vt:lpstr>
      <vt:lpstr>UintahUT_ConstrEq_N2O_50HP75</vt:lpstr>
      <vt:lpstr>UintahUT_ConstrEq_N2O_75HP100</vt:lpstr>
      <vt:lpstr>UintahUT_ConstrEq_NOx_100HP175</vt:lpstr>
      <vt:lpstr>UintahUT_ConstrEq_NOx_11HP16</vt:lpstr>
      <vt:lpstr>UintahUT_ConstrEq_NOx_16HP25</vt:lpstr>
      <vt:lpstr>UintahUT_ConstrEq_NOx_175HP300</vt:lpstr>
      <vt:lpstr>UintahUT_ConstrEq_NOx_25HP40</vt:lpstr>
      <vt:lpstr>UintahUT_ConstrEq_NOx_40HP50</vt:lpstr>
      <vt:lpstr>UintahUT_ConstrEq_NOx_50HP75</vt:lpstr>
      <vt:lpstr>UintahUT_ConstrEq_NOx_75HP100</vt:lpstr>
      <vt:lpstr>UintahUT_ConstrEq_PM10_100HP175</vt:lpstr>
      <vt:lpstr>UintahUT_ConstrEq_PM10_11HP16</vt:lpstr>
      <vt:lpstr>UintahUT_ConstrEq_PM10_16HP25</vt:lpstr>
      <vt:lpstr>UintahUT_ConstrEq_PM10_175HP300</vt:lpstr>
      <vt:lpstr>UintahUT_ConstrEq_PM10_25HP40</vt:lpstr>
      <vt:lpstr>UintahUT_ConstrEq_PM10_40HP50</vt:lpstr>
      <vt:lpstr>UintahUT_ConstrEq_PM10_50HP75</vt:lpstr>
      <vt:lpstr>UintahUT_ConstrEq_PM10_75HP100</vt:lpstr>
      <vt:lpstr>UintahUT_ConstrEq_PM25_100HP175</vt:lpstr>
      <vt:lpstr>UintahUT_ConstrEq_PM25_11HP16</vt:lpstr>
      <vt:lpstr>UintahUT_ConstrEq_PM25_16HP25</vt:lpstr>
      <vt:lpstr>UintahUT_ConstrEq_PM25_175HP300</vt:lpstr>
      <vt:lpstr>UintahUT_ConstrEq_PM25_25HP40</vt:lpstr>
      <vt:lpstr>UintahUT_ConstrEq_PM25_40HP50</vt:lpstr>
      <vt:lpstr>UintahUT_ConstrEq_PM25_50HP75</vt:lpstr>
      <vt:lpstr>UintahUT_ConstrEq_PM25_75HP100</vt:lpstr>
      <vt:lpstr>UintahUT_ConstrEq_SO2_100HP175</vt:lpstr>
      <vt:lpstr>UintahUT_ConstrEq_SO2_11HP16</vt:lpstr>
      <vt:lpstr>UintahUT_ConstrEq_SO2_16HP25</vt:lpstr>
      <vt:lpstr>UintahUT_ConstrEq_SO2_175HP300</vt:lpstr>
      <vt:lpstr>UintahUT_ConstrEq_SO2_25HP40</vt:lpstr>
      <vt:lpstr>UintahUT_ConstrEq_SO2_40HP50</vt:lpstr>
      <vt:lpstr>UintahUT_ConstrEq_SO2_50HP75</vt:lpstr>
      <vt:lpstr>UintahUT_ConstrEq_SO2_75HP100</vt:lpstr>
      <vt:lpstr>UintahUT_ConstrEq_VOC_100HP175</vt:lpstr>
      <vt:lpstr>UintahUT_ConstrEq_VOC_11HP16</vt:lpstr>
      <vt:lpstr>UintahUT_ConstrEq_VOC_16HP25</vt:lpstr>
      <vt:lpstr>UintahUT_ConstrEq_VOC_175HP300</vt:lpstr>
      <vt:lpstr>UintahUT_ConstrEq_VOC_25HP40</vt:lpstr>
      <vt:lpstr>UintahUT_ConstrEq_VOC_40HP50</vt:lpstr>
      <vt:lpstr>UintahUT_ConstrEq_VOC_50HP75</vt:lpstr>
      <vt:lpstr>UintahUT_ConstrEq_VOC_75HP100</vt:lpstr>
      <vt:lpstr>UintahUT_construct_year</vt:lpstr>
      <vt:lpstr>UintahUT_HDDV_CH4</vt:lpstr>
      <vt:lpstr>UintahUT_HDDV_CO</vt:lpstr>
      <vt:lpstr>UintahUT_HDDV_CO2</vt:lpstr>
      <vt:lpstr>UintahUT_HDDV_N2O</vt:lpstr>
      <vt:lpstr>UintahUT_HDDV_NOx</vt:lpstr>
      <vt:lpstr>UintahUT_HDDV_PM10</vt:lpstr>
      <vt:lpstr>UintahUT_HDDV_PM25</vt:lpstr>
      <vt:lpstr>UintahUT_HDDV_SOx</vt:lpstr>
      <vt:lpstr>UintahUT_HDDV_VOC</vt:lpstr>
      <vt:lpstr>UintahUT_LDDT_CH4</vt:lpstr>
      <vt:lpstr>UintahUT_LDDT_CO</vt:lpstr>
      <vt:lpstr>UintahUT_LDDT_CO2</vt:lpstr>
      <vt:lpstr>UintahUT_LDDT_N2O</vt:lpstr>
      <vt:lpstr>UintahUT_LDDT_NOx</vt:lpstr>
      <vt:lpstr>UintahUT_LDDT_PM10</vt:lpstr>
      <vt:lpstr>UintahUT_LDDT_PM25</vt:lpstr>
      <vt:lpstr>UintahUT_LDDT_SOx</vt:lpstr>
      <vt:lpstr>UintahUT_LDDT_VOC</vt:lpstr>
      <vt:lpstr>UintahUT_LDGT_CH4</vt:lpstr>
      <vt:lpstr>UintahUT_LDGT_CO</vt:lpstr>
      <vt:lpstr>UintahUT_LDGT_CO2</vt:lpstr>
      <vt:lpstr>UintahUT_LDGT_N2O</vt:lpstr>
      <vt:lpstr>UintahUT_LDGT_NOx</vt:lpstr>
      <vt:lpstr>UintahUT_LDGT_PM10</vt:lpstr>
      <vt:lpstr>UintahUT_LDGT_PM25</vt:lpstr>
      <vt:lpstr>UintahUT_LDGT_SOx</vt:lpstr>
      <vt:lpstr>UintahUT_LDGT_VOC</vt:lpstr>
      <vt:lpstr>UintahUT_og_equip_year</vt:lpstr>
      <vt:lpstr>UintahUT_OGEq_CH4_1000HP1200</vt:lpstr>
      <vt:lpstr>UintahUT_OGEq_CH4_100HP175</vt:lpstr>
      <vt:lpstr>UintahUT_OGEq_CH4_1200HP2000</vt:lpstr>
      <vt:lpstr>UintahUT_OGEq_CH4_16HP25</vt:lpstr>
      <vt:lpstr>UintahUT_OGEq_CH4_175HP300</vt:lpstr>
      <vt:lpstr>UintahUT_OGEq_CH4_2000HP3000</vt:lpstr>
      <vt:lpstr>UintahUT_OGEq_CH4_25HP40</vt:lpstr>
      <vt:lpstr>UintahUT_OGEq_CH4_300HP600</vt:lpstr>
      <vt:lpstr>UintahUT_OGEq_CH4_40HP50</vt:lpstr>
      <vt:lpstr>UintahUT_OGEq_CH4_50HP75</vt:lpstr>
      <vt:lpstr>UintahUT_OGEq_CH4_600HP750</vt:lpstr>
      <vt:lpstr>UintahUT_OGEq_CH4_6HP11</vt:lpstr>
      <vt:lpstr>UintahUT_OGEq_CH4_750HP1000</vt:lpstr>
      <vt:lpstr>UintahUT_OGEq_CH4_75HP100</vt:lpstr>
      <vt:lpstr>UintahUT_OGEq_CO_1000HP1200</vt:lpstr>
      <vt:lpstr>UintahUT_OGEq_CO_100HP175</vt:lpstr>
      <vt:lpstr>UintahUT_OGEq_CO_1200HP2000</vt:lpstr>
      <vt:lpstr>UintahUT_OGEq_CO_16HP25</vt:lpstr>
      <vt:lpstr>UintahUT_OGEq_CO_175HP300</vt:lpstr>
      <vt:lpstr>UintahUT_OGEq_CO_2000HP3000</vt:lpstr>
      <vt:lpstr>UintahUT_OGEq_CO_25HP40</vt:lpstr>
      <vt:lpstr>UintahUT_OGEq_CO_300HP600</vt:lpstr>
      <vt:lpstr>UintahUT_OGEq_CO_40HP50</vt:lpstr>
      <vt:lpstr>UintahUT_OGEq_CO_50HP75</vt:lpstr>
      <vt:lpstr>UintahUT_OGEq_CO_600HP750</vt:lpstr>
      <vt:lpstr>UintahUT_OGEq_CO_6HP11</vt:lpstr>
      <vt:lpstr>UintahUT_OGEq_CO_750HP1000</vt:lpstr>
      <vt:lpstr>UintahUT_OGEq_CO_75HP100</vt:lpstr>
      <vt:lpstr>UintahUT_OGEq_CO2_1000HP1200</vt:lpstr>
      <vt:lpstr>UintahUT_OGEq_CO2_100HP175</vt:lpstr>
      <vt:lpstr>UintahUT_OGEq_CO2_1200HP2000</vt:lpstr>
      <vt:lpstr>UintahUT_OGEq_CO2_16HP25</vt:lpstr>
      <vt:lpstr>UintahUT_OGEq_CO2_175HP300</vt:lpstr>
      <vt:lpstr>UintahUT_OGEq_CO2_2000HP3000</vt:lpstr>
      <vt:lpstr>UintahUT_OGEq_CO2_25HP40</vt:lpstr>
      <vt:lpstr>UintahUT_OGEq_CO2_300HP600</vt:lpstr>
      <vt:lpstr>UintahUT_OGEq_CO2_40HP50</vt:lpstr>
      <vt:lpstr>UintahUT_OGEq_CO2_50HP75</vt:lpstr>
      <vt:lpstr>UintahUT_OGEq_CO2_600HP750</vt:lpstr>
      <vt:lpstr>UintahUT_OGEq_CO2_6HP11</vt:lpstr>
      <vt:lpstr>UintahUT_OGEq_CO2_750HP1000</vt:lpstr>
      <vt:lpstr>UintahUT_OGEq_CO2_75HP100</vt:lpstr>
      <vt:lpstr>UintahUT_OGEq_Desc1</vt:lpstr>
      <vt:lpstr>UintahUT_OGEq_Desc2</vt:lpstr>
      <vt:lpstr>UintahUT_OGEq_N2O_1000HP1200</vt:lpstr>
      <vt:lpstr>UintahUT_OGEq_N2O_100HP175</vt:lpstr>
      <vt:lpstr>UintahUT_OGEq_N2O_1200HP2000</vt:lpstr>
      <vt:lpstr>UintahUT_OGEq_N2O_16HP25</vt:lpstr>
      <vt:lpstr>UintahUT_OGEq_N2O_175HP300</vt:lpstr>
      <vt:lpstr>UintahUT_OGEq_N2O_2000HP3000</vt:lpstr>
      <vt:lpstr>UintahUT_OGEq_N2O_25HP40</vt:lpstr>
      <vt:lpstr>UintahUT_OGEq_N2O_300HP600</vt:lpstr>
      <vt:lpstr>UintahUT_OGEq_N2O_40HP50</vt:lpstr>
      <vt:lpstr>UintahUT_OGEq_N2O_50HP75</vt:lpstr>
      <vt:lpstr>UintahUT_OGEq_N2O_600HP750</vt:lpstr>
      <vt:lpstr>UintahUT_OGEq_N2O_6HP11</vt:lpstr>
      <vt:lpstr>UintahUT_OGEq_N2O_750HP1000</vt:lpstr>
      <vt:lpstr>UintahUT_OGEq_N2O_75HP100</vt:lpstr>
      <vt:lpstr>UintahUT_OGEq_NOx_1000HP1200</vt:lpstr>
      <vt:lpstr>UintahUT_OGEq_NOx_100HP175</vt:lpstr>
      <vt:lpstr>UintahUT_OGEq_NOx_1200HP2000</vt:lpstr>
      <vt:lpstr>UintahUT_OGEq_NOx_16HP25</vt:lpstr>
      <vt:lpstr>UintahUT_OGEq_NOx_175HP300</vt:lpstr>
      <vt:lpstr>UintahUT_OGEq_NOx_2000HP3000</vt:lpstr>
      <vt:lpstr>UintahUT_OGEq_NOx_25HP40</vt:lpstr>
      <vt:lpstr>UintahUT_OGEq_NOx_300HP600</vt:lpstr>
      <vt:lpstr>UintahUT_OGEq_NOx_40HP50</vt:lpstr>
      <vt:lpstr>UintahUT_OGEq_NOx_50HP75</vt:lpstr>
      <vt:lpstr>UintahUT_OGEq_NOx_600HP750</vt:lpstr>
      <vt:lpstr>UintahUT_OGEq_NOx_6HP11</vt:lpstr>
      <vt:lpstr>UintahUT_OGEq_NOx_750HP1000</vt:lpstr>
      <vt:lpstr>UintahUT_OGEq_NOx_75HP100</vt:lpstr>
      <vt:lpstr>UintahUT_OGEq_NPM10_1000HP1200</vt:lpstr>
      <vt:lpstr>UintahUT_OGEq_PM10_1000HP1200</vt:lpstr>
      <vt:lpstr>UintahUT_OGEq_PM10_100HP175</vt:lpstr>
      <vt:lpstr>UintahUT_OGEq_PM10_1200HP2000</vt:lpstr>
      <vt:lpstr>UintahUT_OGEq_PM10_16HP25</vt:lpstr>
      <vt:lpstr>UintahUT_OGEq_PM10_175HP300</vt:lpstr>
      <vt:lpstr>UintahUT_OGEq_PM10_2000HP3000</vt:lpstr>
      <vt:lpstr>UintahUT_OGEq_PM10_25HP40</vt:lpstr>
      <vt:lpstr>UintahUT_OGEq_PM10_300HP600</vt:lpstr>
      <vt:lpstr>UintahUT_OGEq_PM10_40HP50</vt:lpstr>
      <vt:lpstr>UintahUT_OGEq_PM10_50HP75</vt:lpstr>
      <vt:lpstr>UintahUT_OGEq_PM10_600HP750</vt:lpstr>
      <vt:lpstr>UintahUT_OGEq_PM10_6HP11</vt:lpstr>
      <vt:lpstr>UintahUT_OGEq_PM10_750HP1000</vt:lpstr>
      <vt:lpstr>UintahUT_OGEq_PM10_75HP100</vt:lpstr>
      <vt:lpstr>UintahUT_OGEq_PM25_1000HP1200</vt:lpstr>
      <vt:lpstr>UintahUT_OGEq_PM25_100HP175</vt:lpstr>
      <vt:lpstr>UintahUT_OGEq_PM25_1200HP2000</vt:lpstr>
      <vt:lpstr>UintahUT_OGEq_PM25_16HP25</vt:lpstr>
      <vt:lpstr>UintahUT_OGEq_PM25_175HP300</vt:lpstr>
      <vt:lpstr>UintahUT_OGEq_PM25_2000HP3000</vt:lpstr>
      <vt:lpstr>UintahUT_OGEq_PM25_25HP40</vt:lpstr>
      <vt:lpstr>UintahUT_OGEq_PM25_300HP600</vt:lpstr>
      <vt:lpstr>UintahUT_OGEq_PM25_40HP50</vt:lpstr>
      <vt:lpstr>UintahUT_OGEq_PM25_50HP75</vt:lpstr>
      <vt:lpstr>UintahUT_OGEq_PM25_600HP750</vt:lpstr>
      <vt:lpstr>UintahUT_OGEq_PM25_6HP11</vt:lpstr>
      <vt:lpstr>UintahUT_OGEq_PM25_750HP1000</vt:lpstr>
      <vt:lpstr>UintahUT_OGEq_PM25_75HP100</vt:lpstr>
      <vt:lpstr>UintahUT_OGEq_SO2_1000HP1200</vt:lpstr>
      <vt:lpstr>UintahUT_OGEq_SO2_100HP175</vt:lpstr>
      <vt:lpstr>UintahUT_OGEq_SO2_1200HP2000</vt:lpstr>
      <vt:lpstr>UintahUT_OGEq_SO2_16HP25</vt:lpstr>
      <vt:lpstr>UintahUT_OGEq_SO2_175HP300</vt:lpstr>
      <vt:lpstr>UintahUT_OGEq_SO2_2000HP3000</vt:lpstr>
      <vt:lpstr>UintahUT_OGEq_SO2_25HP40</vt:lpstr>
      <vt:lpstr>UintahUT_OGEq_SO2_300HP600</vt:lpstr>
      <vt:lpstr>UintahUT_OGEq_SO2_40HP50</vt:lpstr>
      <vt:lpstr>UintahUT_OGEq_SO2_50HP75</vt:lpstr>
      <vt:lpstr>UintahUT_OGEq_SO2_600HP750</vt:lpstr>
      <vt:lpstr>UintahUT_OGEq_SO2_6HP11</vt:lpstr>
      <vt:lpstr>UintahUT_OGEq_SO2_750HP1000</vt:lpstr>
      <vt:lpstr>UintahUT_OGEq_SO2_75HP100</vt:lpstr>
      <vt:lpstr>UintahUT_OGEq_VOC_1000HP1200</vt:lpstr>
      <vt:lpstr>UintahUT_OGEq_VOC_100HP175</vt:lpstr>
      <vt:lpstr>UintahUT_OGEq_VOC_1200HP2000</vt:lpstr>
      <vt:lpstr>UintahUT_OGEq_VOC_16HP25</vt:lpstr>
      <vt:lpstr>UintahUT_OGEq_VOC_175HP300</vt:lpstr>
      <vt:lpstr>UintahUT_OGEq_VOC_2000HP3000</vt:lpstr>
      <vt:lpstr>UintahUT_OGEq_VOC_25HP40</vt:lpstr>
      <vt:lpstr>UintahUT_OGEq_VOC_300HP600</vt:lpstr>
      <vt:lpstr>UintahUT_OGEq_VOC_40HP50</vt:lpstr>
      <vt:lpstr>UintahUT_OGEq_VOC_50HP75</vt:lpstr>
      <vt:lpstr>UintahUT_OGEq_VOC_600HP750</vt:lpstr>
      <vt:lpstr>UintahUT_OGEq_VOC_6HP11</vt:lpstr>
      <vt:lpstr>UintahUT_OGEq_VOC_750HP1000</vt:lpstr>
      <vt:lpstr>UintahUT_OGEq_VOC_75HP100</vt:lpstr>
      <vt:lpstr>UintahUT_ONRD_DESCRIPT</vt:lpstr>
      <vt:lpstr>UintahUT_precip_days</vt:lpstr>
      <vt:lpstr>UintahUT_silt</vt:lpstr>
      <vt:lpstr>UintahUT_silt_descript</vt:lpstr>
      <vt:lpstr>UintahUT_Winds_Avg_Fastest</vt:lpstr>
      <vt:lpstr>Unpaved_CV_a_PM10</vt:lpstr>
      <vt:lpstr>Unpaved_CV_a_PM25</vt:lpstr>
      <vt:lpstr>Unpaved_CV_b_PM10</vt:lpstr>
      <vt:lpstr>Unpaved_CV_b_PM25</vt:lpstr>
      <vt:lpstr>Unpaved_CV_c_PM10</vt:lpstr>
      <vt:lpstr>Unpaved_CV_c_PM25</vt:lpstr>
      <vt:lpstr>Unpaved_CV_Desc1</vt:lpstr>
      <vt:lpstr>Unpaved_CV_EF_PM10</vt:lpstr>
      <vt:lpstr>Unpaved_CV_EF_PM25</vt:lpstr>
      <vt:lpstr>Unpaved_CV_k_PM10</vt:lpstr>
      <vt:lpstr>Unpaved_CV_k_PM25</vt:lpstr>
      <vt:lpstr>Unpaved_CV_Moist</vt:lpstr>
      <vt:lpstr>Unpaved_CV_Silt</vt:lpstr>
      <vt:lpstr>Unpaved_HV_a_PM10</vt:lpstr>
      <vt:lpstr>Unpaved_HV_a_PM25</vt:lpstr>
      <vt:lpstr>Unpaved_HV_b_PM10</vt:lpstr>
      <vt:lpstr>Unpaved_HV_b_PM25</vt:lpstr>
      <vt:lpstr>Unpaved_HV_Desc1</vt:lpstr>
      <vt:lpstr>Unpaved_HV_Desc2</vt:lpstr>
      <vt:lpstr>Unpaved_HV_k_PM10</vt:lpstr>
      <vt:lpstr>Unpaved_HV_k_PM25</vt:lpstr>
      <vt:lpstr>Unpaved_HV_Moist</vt:lpstr>
      <vt:lpstr>Water_Pump_CH4</vt:lpstr>
      <vt:lpstr>Water_Pump_CO</vt:lpstr>
      <vt:lpstr>Water_Pump_CO2</vt:lpstr>
      <vt:lpstr>Water_Pump_Desc1</vt:lpstr>
      <vt:lpstr>Water_Pump_N2O</vt:lpstr>
      <vt:lpstr>Water_Pump_NOx</vt:lpstr>
      <vt:lpstr>Water_Pump_PM</vt:lpstr>
      <vt:lpstr>Water_Pump_SOx</vt:lpstr>
      <vt:lpstr>Water_Pump_VOC</vt:lpstr>
      <vt:lpstr>Water_Tank_CH4</vt:lpstr>
      <vt:lpstr>Water_Tank_Desc1</vt:lpstr>
      <vt:lpstr>Water_Tank_Desc2</vt:lpstr>
      <vt:lpstr>Water_Tank_HAPS</vt:lpstr>
      <vt:lpstr>Water_Tank_VOC</vt:lpstr>
      <vt:lpstr>West_Colo_precip_days</vt:lpstr>
      <vt:lpstr>West_Colo_silt</vt:lpstr>
      <vt:lpstr>Wind_Ut_Roads_Pipelines</vt:lpstr>
      <vt:lpstr>Wind_Ut_Wellpads</vt:lpstr>
    </vt:vector>
  </TitlesOfParts>
  <Company>URS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 Holland</dc:creator>
  <cp:lastModifiedBy>Cook, Forrest A</cp:lastModifiedBy>
  <dcterms:created xsi:type="dcterms:W3CDTF">2011-09-28T16:54:29Z</dcterms:created>
  <dcterms:modified xsi:type="dcterms:W3CDTF">2016-08-09T18:57:51Z</dcterms:modified>
</cp:coreProperties>
</file>